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CMIAXIOMA\288af2446ad3494a98c6f4356f35e434\"/>
    </mc:Choice>
  </mc:AlternateContent>
  <bookViews>
    <workbookView xWindow="240" yWindow="180" windowWidth="18780" windowHeight="12090"/>
  </bookViews>
  <sheets>
    <sheet name="Gebäudepark" sheetId="1" r:id="rId1"/>
    <sheet name="Auszug Muken 2014" sheetId="4" r:id="rId2"/>
    <sheet name="Energieträger" sheetId="2" r:id="rId3"/>
    <sheet name="EnergieausweisSIA2031" sheetId="3" r:id="rId4"/>
  </sheets>
  <definedNames>
    <definedName name="_Hlt501851323" localSheetId="0">Gebäudepark!$B$5</definedName>
    <definedName name="_xlnm.Print_Area" localSheetId="0">Gebäudepark!$A$1:$P$81</definedName>
    <definedName name="Text1" localSheetId="0">Gebäudepark!#REF!</definedName>
    <definedName name="Text3" localSheetId="0">Gebäudepark!#REF!</definedName>
  </definedNames>
  <calcPr calcId="162913"/>
</workbook>
</file>

<file path=xl/calcChain.xml><?xml version="1.0" encoding="utf-8"?>
<calcChain xmlns="http://schemas.openxmlformats.org/spreadsheetml/2006/main">
  <c r="K59" i="1" l="1"/>
  <c r="K63" i="1"/>
  <c r="K62" i="1"/>
  <c r="K54" i="1"/>
  <c r="K44" i="1"/>
  <c r="K43" i="1"/>
  <c r="K33" i="1"/>
  <c r="K36" i="1"/>
  <c r="K39" i="1"/>
  <c r="K28" i="1"/>
  <c r="K27" i="1"/>
  <c r="K26" i="1"/>
  <c r="K25" i="1"/>
  <c r="K23" i="1"/>
  <c r="K24" i="1"/>
  <c r="K18" i="1"/>
  <c r="K16" i="1"/>
  <c r="K15" i="1"/>
  <c r="L63" i="1" l="1"/>
  <c r="L64" i="1"/>
  <c r="L62" i="1"/>
  <c r="L59" i="1"/>
  <c r="L57" i="1"/>
  <c r="L58" i="1"/>
  <c r="L55" i="1"/>
  <c r="L54" i="1"/>
  <c r="L53" i="1"/>
  <c r="L52" i="1"/>
  <c r="L44" i="1"/>
  <c r="L43" i="1"/>
  <c r="L39" i="1"/>
  <c r="L33" i="1"/>
  <c r="L29" i="1"/>
  <c r="L27" i="1"/>
  <c r="L28" i="1"/>
  <c r="L26" i="1"/>
  <c r="L25" i="1"/>
  <c r="L24" i="1"/>
  <c r="L23" i="1"/>
  <c r="L22" i="1"/>
  <c r="L20" i="1"/>
  <c r="L18" i="1"/>
  <c r="L16" i="1"/>
  <c r="L15" i="1"/>
</calcChain>
</file>

<file path=xl/sharedStrings.xml><?xml version="1.0" encoding="utf-8"?>
<sst xmlns="http://schemas.openxmlformats.org/spreadsheetml/2006/main" count="382" uniqueCount="183">
  <si>
    <t>Stadtverwaltung</t>
  </si>
  <si>
    <t>Bahnhofstrasse 25</t>
  </si>
  <si>
    <t>9201 Gossau</t>
  </si>
  <si>
    <t>www.stadtgossau.ch</t>
  </si>
  <si>
    <t>Hochbauamt</t>
  </si>
  <si>
    <t>hochbauamt@stadtgossau.ch</t>
  </si>
  <si>
    <t>Gebäudepark der öffentlichen Hand (Stadt Gossau)</t>
  </si>
  <si>
    <t>Liegenschaft</t>
  </si>
  <si>
    <t>Adresse</t>
  </si>
  <si>
    <t>Heizsystem</t>
  </si>
  <si>
    <t>Fossile Energieträger</t>
  </si>
  <si>
    <t>Erneuerbare Energie</t>
  </si>
  <si>
    <t>Objekt</t>
  </si>
  <si>
    <t>Eigentümer</t>
  </si>
  <si>
    <t>Bemerkungen</t>
  </si>
  <si>
    <t>Kindergarten</t>
  </si>
  <si>
    <t>Bachstrasse</t>
  </si>
  <si>
    <t>Bedastrasse</t>
  </si>
  <si>
    <t>Hofegg</t>
  </si>
  <si>
    <t>Neuchlenstrasse</t>
  </si>
  <si>
    <t>Talstrasse</t>
  </si>
  <si>
    <t>x</t>
  </si>
  <si>
    <t>x (STWE)</t>
  </si>
  <si>
    <t>Schulanlagen</t>
  </si>
  <si>
    <t>Schulamt</t>
  </si>
  <si>
    <t>OZ Buechenwald</t>
  </si>
  <si>
    <t>OZ Rosenau</t>
  </si>
  <si>
    <t>SH Büel</t>
  </si>
  <si>
    <t>SP Büel</t>
  </si>
  <si>
    <t>SH Haldenbüel</t>
  </si>
  <si>
    <t>SP Haldenbüel</t>
  </si>
  <si>
    <t>SH Hirschberg</t>
  </si>
  <si>
    <t>SH Lindenberg</t>
  </si>
  <si>
    <t>SP Lindenberg</t>
  </si>
  <si>
    <t>SH Othmar</t>
  </si>
  <si>
    <t>SP / Hallenbad Rosenau</t>
  </si>
  <si>
    <t>SH am Weiher</t>
  </si>
  <si>
    <t>SH Gallus</t>
  </si>
  <si>
    <t>SH Notker</t>
  </si>
  <si>
    <t>Musikhaus</t>
  </si>
  <si>
    <t>Kita Gossau</t>
  </si>
  <si>
    <t>Merkurstrasse 12</t>
  </si>
  <si>
    <t>Gossau</t>
  </si>
  <si>
    <t>Säntisstrasse 6</t>
  </si>
  <si>
    <t>Kirchstrasse 11</t>
  </si>
  <si>
    <t>Büelstrasse 18</t>
  </si>
  <si>
    <t>Winkelriedstrasse 14</t>
  </si>
  <si>
    <t>Hochstrasse 4</t>
  </si>
  <si>
    <t>St. Gallerstrasse 245</t>
  </si>
  <si>
    <t>Lindenbergstrasse 1-5</t>
  </si>
  <si>
    <t>Säntisstrasse 51</t>
  </si>
  <si>
    <t>Falkenstrasse 25</t>
  </si>
  <si>
    <t>Säntisstrasse 46</t>
  </si>
  <si>
    <t>Bahnhofstrasse 11</t>
  </si>
  <si>
    <t>Parkstrasse 8</t>
  </si>
  <si>
    <t>Seminarstrasse 5</t>
  </si>
  <si>
    <t>SP Buechenwald</t>
  </si>
  <si>
    <t>Sportanlagen</t>
  </si>
  <si>
    <t>x (1/2)</t>
  </si>
  <si>
    <t>Doppelturnhalle Andwil</t>
  </si>
  <si>
    <t>Friedbergstrasse 34</t>
  </si>
  <si>
    <t>Andwil</t>
  </si>
  <si>
    <t>Bachstrasse 22</t>
  </si>
  <si>
    <t>Bedastrasse 18</t>
  </si>
  <si>
    <t>Bischofszellerstrasse</t>
  </si>
  <si>
    <t>Bischofszellerstrasse 52</t>
  </si>
  <si>
    <t>Hofeggstrasse 39a-b</t>
  </si>
  <si>
    <t>Neuchlenstrasse 37e</t>
  </si>
  <si>
    <t>Talstrasse 42b</t>
  </si>
  <si>
    <t>Haldenbüel</t>
  </si>
  <si>
    <t>Hochstrasse 2a</t>
  </si>
  <si>
    <t>Familienspielplatz</t>
  </si>
  <si>
    <t>Freibad</t>
  </si>
  <si>
    <t>Reithalle Buechenwald</t>
  </si>
  <si>
    <t>Tennisanlage Mooswies</t>
  </si>
  <si>
    <t>Grundstück im Baurecht</t>
  </si>
  <si>
    <t>Abbruch bei Umsetzung Sportwelt</t>
  </si>
  <si>
    <t>Sportstrasse 26</t>
  </si>
  <si>
    <t>Seminarstrasse 10</t>
  </si>
  <si>
    <t>Seminarstrasse 10.1</t>
  </si>
  <si>
    <t>Oberarneggerstrasse 14</t>
  </si>
  <si>
    <t>Freidbergstrasse 34a</t>
  </si>
  <si>
    <t>Oberdorfbachweg 10.1</t>
  </si>
  <si>
    <t>Hirschenstrasse 25b</t>
  </si>
  <si>
    <t>Verwaltungsliegenschaften</t>
  </si>
  <si>
    <t>Feuerwehrdepot Arnegg</t>
  </si>
  <si>
    <t>Feuerwehrdepot Langfeld</t>
  </si>
  <si>
    <t>Friedhof</t>
  </si>
  <si>
    <t>Fürstenlandsaal</t>
  </si>
  <si>
    <t>Bahnhofstrasse 29</t>
  </si>
  <si>
    <t>Friedhofstrasse 15</t>
  </si>
  <si>
    <t>Bischofszellerstrasse 80</t>
  </si>
  <si>
    <t>Bächigenstrasse 13</t>
  </si>
  <si>
    <t>Arnegg</t>
  </si>
  <si>
    <t>EFH Fürstenlandsaal</t>
  </si>
  <si>
    <t>Lindenwiessstrasse</t>
  </si>
  <si>
    <t>Markthalle</t>
  </si>
  <si>
    <t>Mehrzweckgebäude Arnegg</t>
  </si>
  <si>
    <t>Weideggstrasse 4</t>
  </si>
  <si>
    <t>Poststrasse 9</t>
  </si>
  <si>
    <t>Rathaus</t>
  </si>
  <si>
    <t>Stadtwerke</t>
  </si>
  <si>
    <t>Bischofszellerstrasse 90</t>
  </si>
  <si>
    <t>Finanzliegenschaften</t>
  </si>
  <si>
    <t>Altes Gemeindehaus</t>
  </si>
  <si>
    <t>Amtshaus</t>
  </si>
  <si>
    <t>Untersuchungsamt</t>
  </si>
  <si>
    <t>Gutenbergstrasse 8</t>
  </si>
  <si>
    <t>Sonnenstrasse 4</t>
  </si>
  <si>
    <t>Gas</t>
  </si>
  <si>
    <t>Kein Heizsystem</t>
  </si>
  <si>
    <t>Kein Heizsystem vorhanden</t>
  </si>
  <si>
    <t>Wärmepumpe Luft / Wasser</t>
  </si>
  <si>
    <t>Wärmepumpe Sole / Wasser</t>
  </si>
  <si>
    <t>Gas (Fernwärme)</t>
  </si>
  <si>
    <t>Jahr</t>
  </si>
  <si>
    <t>Heizöl</t>
  </si>
  <si>
    <t>Pellets</t>
  </si>
  <si>
    <t>Gas (Nahwämeverbund)</t>
  </si>
  <si>
    <t>Sonnenkollektoren (WW)</t>
  </si>
  <si>
    <t>Wärmepumpenboiler (WW)</t>
  </si>
  <si>
    <t>Gas (Nahwärmeverbund)</t>
  </si>
  <si>
    <t>Mieter</t>
  </si>
  <si>
    <t>-</t>
  </si>
  <si>
    <t>Nur Warmwasser</t>
  </si>
  <si>
    <t>Wärmeerzeugung im SH Büel</t>
  </si>
  <si>
    <t>Wärmeerzeugung im Amtshaus</t>
  </si>
  <si>
    <t>Interpellation, Fossile Energieträger im Gebäudepark der öffentlichen Hand</t>
  </si>
  <si>
    <t>Sanierung</t>
  </si>
  <si>
    <t>Geplant im jahr</t>
  </si>
  <si>
    <t>Wärmeerzeugung im SH Haldenbüel</t>
  </si>
  <si>
    <t>2028, Gesamtsanierung</t>
  </si>
  <si>
    <t>2028, Erneuerung (mit Rathaus)</t>
  </si>
  <si>
    <t>2022, Neubau</t>
  </si>
  <si>
    <t>Nahwärmeverbund oder WP Sole / Wasser</t>
  </si>
  <si>
    <t>2030, Erneuerung</t>
  </si>
  <si>
    <t>Pellets (Nahwärmeverbund)</t>
  </si>
  <si>
    <t>Zielwert</t>
  </si>
  <si>
    <t>Grenzwert</t>
  </si>
  <si>
    <t>Machbarkeitsstudie im 2022</t>
  </si>
  <si>
    <t>Öl (Nahwärmeverbund)</t>
  </si>
  <si>
    <t>Wärmeerzeugung im SH Ebnet</t>
  </si>
  <si>
    <t>Ermittlung nicht möglich, kein sep. Zähler für TH</t>
  </si>
  <si>
    <t>2025, Erneuerung</t>
  </si>
  <si>
    <t>Ortsbildschutzgebiet</t>
  </si>
  <si>
    <t>kant. Kulturobjekt</t>
  </si>
  <si>
    <t>Wärmeverbund Pellets geplant, ISOS</t>
  </si>
  <si>
    <t>Wärmeverbund Grundwasser Sportwelt</t>
  </si>
  <si>
    <t>Modul 3 Sportwelt</t>
  </si>
  <si>
    <t>2021 erneuert, eff. Wert tiefer</t>
  </si>
  <si>
    <t>kant. Kulturobjekt, Wärmeverbund Pellet</t>
  </si>
  <si>
    <t>Wärmeverbund Pellet Notker/Lindenberg</t>
  </si>
  <si>
    <t>Machbarkeitsstudie im 2022, WV Notker</t>
  </si>
  <si>
    <t>Ortsbildschutzgebiet, Dach isoliert im 2020</t>
  </si>
  <si>
    <t>Ø 2016 - 2020</t>
  </si>
  <si>
    <t>Kennzahl; Raumhöhe nicht berücksichtigt</t>
  </si>
  <si>
    <t>Wärmeerzeugung im Fürstenlandsaal</t>
  </si>
  <si>
    <t xml:space="preserve">Zielwert </t>
  </si>
  <si>
    <t>= Standartwert 100% nach SIA Norm 2031</t>
  </si>
  <si>
    <t>= 250% des Zielwertes</t>
  </si>
  <si>
    <t>Beispiel</t>
  </si>
  <si>
    <t>(Sanierung im 2014)</t>
  </si>
  <si>
    <t xml:space="preserve">Das ausserodentliche Jahr 2021 ist nicht in die Tabelle eingeflossen. </t>
  </si>
  <si>
    <t>* Werte unter Vorbehalt</t>
  </si>
  <si>
    <t>Energiestadt, Grenz und Zielwerte</t>
  </si>
  <si>
    <t xml:space="preserve">Um den Energieverbrauch zu beurteilen, besteht für jedes Gebäude ein Zielwert bez. Grenzwert. Der Zielwert ist anspruchsvoll zu erreichen. </t>
  </si>
  <si>
    <t>Für die Ermittlung der Ziel- und Grenzwerte sind bei jedem Gebäude die Grunddaten hinterlegt, dazu gehöhrt die Einteilung in die SIA-Gebäudekategorie</t>
  </si>
  <si>
    <r>
      <t xml:space="preserve">und die Energiebezugsfläche. Wie in den Normen "Berechnung des Wärmeenergiebedarfs" wird auch hier </t>
    </r>
    <r>
      <rPr>
        <b/>
        <sz val="10"/>
        <rFont val="Frutiger 45 Light"/>
      </rPr>
      <t>keine</t>
    </r>
    <r>
      <rPr>
        <sz val="10"/>
        <rFont val="Frutiger 45 Light"/>
      </rPr>
      <t xml:space="preserve"> Korrektur für die Raumhöhe vorgenommen.</t>
    </r>
  </si>
  <si>
    <t>Weitere entscheidene Faktoren sind die Zuteilung der Warmwasseraufbereitung und Angaben zur Lüftung und/oder Kühlung.</t>
  </si>
  <si>
    <t>Aufgrund von Corona veränderte sich das Nutzerverhalten (vermehrtes Lüften). Dies führte im Jahr 2021 zu einem höheren Energieverbrauch.</t>
  </si>
  <si>
    <r>
      <t xml:space="preserve">Miteigentum, </t>
    </r>
    <r>
      <rPr>
        <sz val="8"/>
        <color rgb="FFFF0000"/>
        <rFont val="Frutiger 45 Light"/>
      </rPr>
      <t>Massnahmen offen</t>
    </r>
  </si>
  <si>
    <r>
      <rPr>
        <sz val="8"/>
        <rFont val="Frutiger 45 Light"/>
      </rPr>
      <t xml:space="preserve">lokales Schutzobjekt, </t>
    </r>
    <r>
      <rPr>
        <sz val="8"/>
        <color rgb="FFFF0000"/>
        <rFont val="Frutiger 45 Light"/>
      </rPr>
      <t>Massnahmen offen</t>
    </r>
  </si>
  <si>
    <r>
      <rPr>
        <sz val="8"/>
        <rFont val="Frutiger 45 Light"/>
      </rPr>
      <t>kant. Schutzobjekt,</t>
    </r>
    <r>
      <rPr>
        <sz val="8"/>
        <color rgb="FFFF0000"/>
        <rFont val="Frutiger 45 Light"/>
      </rPr>
      <t xml:space="preserve"> Massnahmen offen</t>
    </r>
  </si>
  <si>
    <r>
      <t>Kennzahl; Raumhöhe n. berücks.;</t>
    </r>
    <r>
      <rPr>
        <sz val="8"/>
        <color rgb="FFFF0000"/>
        <rFont val="Frutiger 45 Light"/>
      </rPr>
      <t xml:space="preserve"> Heizung kontr.</t>
    </r>
  </si>
  <si>
    <t>Wärme (kwh/m2a)</t>
  </si>
  <si>
    <t>Energiestadt (kwh/m2a)</t>
  </si>
  <si>
    <t>Die Grenz- und Zielwerte basieren auf dem SIA-Merkblatt 2031 "Energieausweis für Gebäude".</t>
  </si>
  <si>
    <t>Wärmeerzeugung im Hallenbad Rosenau
* Werte unter Vorbehalt, da ab 2020 neuer Wärmezähler</t>
  </si>
  <si>
    <t>Verbrauch / Jahr</t>
  </si>
  <si>
    <t>kWh</t>
  </si>
  <si>
    <t>CHF</t>
  </si>
  <si>
    <t>*226</t>
  </si>
  <si>
    <t>*Werte unter Vorbehalt, Teilsanierung im 2020
Geplante Nutzungsdauer 15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</si>
</sst>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*&quot;\ General"/>
  </numFmts>
  <fonts count="15">
    <font>
      <sz val="10"/>
      <name val="Frutiger 45 Light"/>
    </font>
    <font>
      <b/>
      <sz val="8"/>
      <name val="Frutiger 45 Light"/>
      <family val="2"/>
    </font>
    <font>
      <sz val="8"/>
      <name val="Frutiger 45 Light"/>
      <family val="2"/>
    </font>
    <font>
      <b/>
      <sz val="9.5"/>
      <name val="Frutiger LT Com 45 Light"/>
      <family val="2"/>
    </font>
    <font>
      <sz val="10"/>
      <name val="Frutiger LT Com 45 Light"/>
      <family val="2"/>
    </font>
    <font>
      <sz val="9"/>
      <color indexed="8"/>
      <name val="Frutiger LT Com 45 Light"/>
      <family val="2"/>
    </font>
    <font>
      <b/>
      <sz val="10"/>
      <name val="Frutiger 45 Light"/>
    </font>
    <font>
      <sz val="8"/>
      <name val="Frutiger 45 Light"/>
    </font>
    <font>
      <b/>
      <sz val="8"/>
      <name val="Frutiger 45 Light"/>
    </font>
    <font>
      <b/>
      <sz val="10"/>
      <color rgb="FFFF0000"/>
      <name val="Frutiger 45 Light"/>
    </font>
    <font>
      <b/>
      <sz val="10"/>
      <color rgb="FFFFC000"/>
      <name val="Frutiger 45 Light"/>
    </font>
    <font>
      <b/>
      <sz val="10"/>
      <color rgb="FF009900"/>
      <name val="Frutiger 45 Light"/>
    </font>
    <font>
      <b/>
      <sz val="10"/>
      <name val="Frutiger LT Com 45 Light"/>
      <family val="2"/>
    </font>
    <font>
      <b/>
      <sz val="14"/>
      <name val="Frutiger LT Com 45 Light"/>
      <family val="2"/>
    </font>
    <font>
      <sz val="8"/>
      <color rgb="FFFF0000"/>
      <name val="Frutiger 45 Ligh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 style="hair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hair">
        <color indexed="64"/>
      </left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hair">
        <color indexed="64"/>
      </right>
      <top style="dotted">
        <color theme="0" tint="-0.499984740745262"/>
      </top>
      <bottom/>
      <diagonal/>
    </border>
    <border>
      <left style="hair">
        <color indexed="64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hair">
        <color indexed="64"/>
      </right>
      <top style="dotted">
        <color theme="0" tint="-0.499984740745262"/>
      </top>
      <bottom style="dotted">
        <color theme="0" tint="-0.499984740745262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/>
    <xf numFmtId="0" fontId="0" fillId="0" borderId="0" xfId="0" applyAlignment="1"/>
    <xf numFmtId="0" fontId="4" fillId="0" borderId="0" xfId="0" applyFont="1" applyAlignment="1"/>
    <xf numFmtId="0" fontId="6" fillId="0" borderId="0" xfId="0" applyFont="1"/>
    <xf numFmtId="0" fontId="0" fillId="0" borderId="2" xfId="0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/>
    </xf>
    <xf numFmtId="10" fontId="7" fillId="0" borderId="0" xfId="0" applyNumberFormat="1" applyFont="1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top"/>
    </xf>
    <xf numFmtId="0" fontId="6" fillId="2" borderId="0" xfId="0" applyFont="1" applyFill="1" applyAlignment="1">
      <alignment vertical="top"/>
    </xf>
    <xf numFmtId="0" fontId="0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6" fillId="0" borderId="0" xfId="0" applyFont="1" applyAlignment="1">
      <alignment horizontal="left"/>
    </xf>
    <xf numFmtId="0" fontId="0" fillId="0" borderId="0" xfId="0" applyFont="1"/>
    <xf numFmtId="49" fontId="0" fillId="0" borderId="0" xfId="0" applyNumberFormat="1"/>
    <xf numFmtId="0" fontId="9" fillId="0" borderId="0" xfId="0" applyFont="1"/>
    <xf numFmtId="0" fontId="11" fillId="0" borderId="0" xfId="0" applyFont="1"/>
    <xf numFmtId="0" fontId="0" fillId="2" borderId="2" xfId="0" applyFill="1" applyBorder="1" applyAlignment="1">
      <alignment vertical="top"/>
    </xf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11" fillId="0" borderId="7" xfId="0" applyFont="1" applyBorder="1" applyAlignment="1">
      <alignment horizontal="right" indent="1"/>
    </xf>
    <xf numFmtId="0" fontId="9" fillId="0" borderId="8" xfId="0" applyFont="1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0" fillId="2" borderId="7" xfId="0" applyFont="1" applyFill="1" applyBorder="1" applyAlignment="1">
      <alignment horizontal="right" vertical="top" indent="1"/>
    </xf>
    <xf numFmtId="0" fontId="0" fillId="2" borderId="8" xfId="0" applyFont="1" applyFill="1" applyBorder="1" applyAlignment="1">
      <alignment horizontal="right" vertical="top" indent="1"/>
    </xf>
    <xf numFmtId="0" fontId="0" fillId="0" borderId="11" xfId="0" applyBorder="1" applyAlignment="1">
      <alignment horizontal="right" vertical="top" indent="1"/>
    </xf>
    <xf numFmtId="0" fontId="0" fillId="0" borderId="12" xfId="0" applyBorder="1" applyAlignment="1">
      <alignment horizontal="right" vertical="top" indent="1"/>
    </xf>
    <xf numFmtId="0" fontId="6" fillId="2" borderId="7" xfId="0" applyFont="1" applyFill="1" applyBorder="1" applyAlignment="1">
      <alignment horizontal="right" vertical="top" indent="1"/>
    </xf>
    <xf numFmtId="0" fontId="6" fillId="2" borderId="8" xfId="0" applyFont="1" applyFill="1" applyBorder="1" applyAlignment="1">
      <alignment horizontal="right" vertical="top" indent="1"/>
    </xf>
    <xf numFmtId="0" fontId="0" fillId="0" borderId="7" xfId="0" applyBorder="1" applyAlignment="1">
      <alignment horizontal="right" vertical="top" indent="1"/>
    </xf>
    <xf numFmtId="0" fontId="0" fillId="0" borderId="8" xfId="0" applyBorder="1" applyAlignment="1">
      <alignment horizontal="right" vertical="top" indent="1"/>
    </xf>
    <xf numFmtId="0" fontId="0" fillId="2" borderId="9" xfId="0" applyFill="1" applyBorder="1" applyAlignment="1">
      <alignment horizontal="right" vertical="top" indent="1"/>
    </xf>
    <xf numFmtId="0" fontId="0" fillId="2" borderId="10" xfId="0" applyFill="1" applyBorder="1" applyAlignment="1">
      <alignment horizontal="right" vertical="top" indent="1"/>
    </xf>
    <xf numFmtId="0" fontId="0" fillId="2" borderId="7" xfId="0" applyFill="1" applyBorder="1" applyAlignment="1">
      <alignment horizontal="right" vertical="top" indent="1"/>
    </xf>
    <xf numFmtId="0" fontId="0" fillId="2" borderId="8" xfId="0" applyFill="1" applyBorder="1" applyAlignment="1">
      <alignment horizontal="right" vertical="top" indent="1"/>
    </xf>
    <xf numFmtId="0" fontId="6" fillId="0" borderId="13" xfId="0" applyFont="1" applyBorder="1"/>
    <xf numFmtId="0" fontId="12" fillId="0" borderId="13" xfId="0" applyFont="1" applyBorder="1" applyAlignment="1">
      <alignment horizontal="right" indent="1"/>
    </xf>
    <xf numFmtId="0" fontId="0" fillId="0" borderId="14" xfId="0" applyBorder="1" applyAlignment="1">
      <alignment horizontal="right" indent="1"/>
    </xf>
    <xf numFmtId="0" fontId="0" fillId="2" borderId="13" xfId="0" applyFont="1" applyFill="1" applyBorder="1" applyAlignment="1">
      <alignment horizontal="right" vertical="top" indent="1"/>
    </xf>
    <xf numFmtId="0" fontId="0" fillId="0" borderId="15" xfId="0" applyBorder="1" applyAlignment="1">
      <alignment horizontal="right" vertical="top" indent="1"/>
    </xf>
    <xf numFmtId="0" fontId="6" fillId="2" borderId="13" xfId="0" applyFont="1" applyFill="1" applyBorder="1" applyAlignment="1">
      <alignment horizontal="right" vertical="top" indent="1"/>
    </xf>
    <xf numFmtId="0" fontId="0" fillId="0" borderId="13" xfId="0" applyBorder="1" applyAlignment="1">
      <alignment horizontal="right" vertical="top" indent="1"/>
    </xf>
    <xf numFmtId="0" fontId="0" fillId="2" borderId="14" xfId="0" applyFill="1" applyBorder="1" applyAlignment="1">
      <alignment horizontal="right" vertical="top" indent="1"/>
    </xf>
    <xf numFmtId="0" fontId="0" fillId="2" borderId="13" xfId="0" applyFill="1" applyBorder="1" applyAlignment="1">
      <alignment horizontal="right" vertical="top" indent="1"/>
    </xf>
    <xf numFmtId="0" fontId="0" fillId="0" borderId="7" xfId="0" applyBorder="1" applyAlignment="1">
      <alignment horizontal="left"/>
    </xf>
    <xf numFmtId="0" fontId="0" fillId="0" borderId="16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7" xfId="0" applyBorder="1"/>
    <xf numFmtId="0" fontId="0" fillId="0" borderId="10" xfId="0" applyBorder="1"/>
    <xf numFmtId="0" fontId="0" fillId="2" borderId="7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vertical="top"/>
    </xf>
    <xf numFmtId="0" fontId="0" fillId="2" borderId="8" xfId="0" applyFont="1" applyFill="1" applyBorder="1" applyAlignment="1">
      <alignment vertical="top"/>
    </xf>
    <xf numFmtId="0" fontId="0" fillId="0" borderId="11" xfId="0" applyBorder="1" applyAlignment="1">
      <alignment horizontal="left" vertical="top"/>
    </xf>
    <xf numFmtId="0" fontId="0" fillId="0" borderId="18" xfId="0" applyBorder="1" applyAlignment="1">
      <alignment vertical="top"/>
    </xf>
    <xf numFmtId="0" fontId="0" fillId="0" borderId="12" xfId="0" applyBorder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16" xfId="0" applyBorder="1" applyAlignment="1">
      <alignment vertical="top"/>
    </xf>
    <xf numFmtId="0" fontId="0" fillId="0" borderId="8" xfId="0" applyBorder="1" applyAlignment="1">
      <alignment vertical="top"/>
    </xf>
    <xf numFmtId="0" fontId="0" fillId="2" borderId="9" xfId="0" applyFill="1" applyBorder="1" applyAlignment="1">
      <alignment horizontal="left" vertical="top"/>
    </xf>
    <xf numFmtId="0" fontId="0" fillId="2" borderId="17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7" xfId="0" applyFill="1" applyBorder="1" applyAlignment="1">
      <alignment horizontal="left" vertical="top"/>
    </xf>
    <xf numFmtId="0" fontId="0" fillId="2" borderId="1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6" fillId="0" borderId="8" xfId="0" applyFont="1" applyBorder="1"/>
    <xf numFmtId="0" fontId="7" fillId="0" borderId="12" xfId="0" applyFont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6" fillId="0" borderId="1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2" borderId="7" xfId="0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0" borderId="11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/>
    </xf>
    <xf numFmtId="0" fontId="8" fillId="2" borderId="16" xfId="0" applyFont="1" applyFill="1" applyBorder="1" applyAlignment="1">
      <alignment horizontal="left" vertical="top"/>
    </xf>
    <xf numFmtId="0" fontId="8" fillId="2" borderId="16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6" fillId="2" borderId="4" xfId="0" applyFont="1" applyFill="1" applyBorder="1" applyAlignment="1">
      <alignment vertical="top"/>
    </xf>
    <xf numFmtId="0" fontId="6" fillId="0" borderId="6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0" borderId="19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0" fillId="0" borderId="13" xfId="0" applyBorder="1" applyAlignment="1">
      <alignment horizontal="left"/>
    </xf>
    <xf numFmtId="0" fontId="0" fillId="0" borderId="14" xfId="0" applyBorder="1"/>
    <xf numFmtId="0" fontId="0" fillId="2" borderId="13" xfId="0" applyFont="1" applyFill="1" applyBorder="1" applyAlignment="1">
      <alignment vertical="top"/>
    </xf>
    <xf numFmtId="0" fontId="0" fillId="0" borderId="15" xfId="0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2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vertical="top"/>
    </xf>
    <xf numFmtId="0" fontId="0" fillId="0" borderId="20" xfId="0" applyBorder="1" applyAlignment="1">
      <alignment vertical="top"/>
    </xf>
    <xf numFmtId="1" fontId="10" fillId="0" borderId="23" xfId="0" applyNumberFormat="1" applyFont="1" applyBorder="1" applyAlignment="1">
      <alignment horizontal="right" vertical="top" indent="1"/>
    </xf>
    <xf numFmtId="0" fontId="0" fillId="0" borderId="21" xfId="0" applyFill="1" applyBorder="1" applyAlignment="1">
      <alignment horizontal="right" vertical="top" indent="1"/>
    </xf>
    <xf numFmtId="0" fontId="0" fillId="0" borderId="20" xfId="0" applyFill="1" applyBorder="1" applyAlignment="1">
      <alignment horizontal="right" vertical="top" indent="1"/>
    </xf>
    <xf numFmtId="0" fontId="0" fillId="0" borderId="23" xfId="0" applyBorder="1" applyAlignment="1">
      <alignment vertical="top"/>
    </xf>
    <xf numFmtId="0" fontId="7" fillId="0" borderId="25" xfId="0" applyFont="1" applyBorder="1" applyAlignment="1">
      <alignment vertical="top"/>
    </xf>
    <xf numFmtId="0" fontId="7" fillId="0" borderId="2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27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vertical="top"/>
    </xf>
    <xf numFmtId="0" fontId="0" fillId="0" borderId="25" xfId="0" applyBorder="1" applyAlignment="1">
      <alignment vertical="top"/>
    </xf>
    <xf numFmtId="1" fontId="10" fillId="0" borderId="28" xfId="0" applyNumberFormat="1" applyFont="1" applyBorder="1" applyAlignment="1">
      <alignment horizontal="right" vertical="top" indent="1"/>
    </xf>
    <xf numFmtId="0" fontId="0" fillId="0" borderId="26" xfId="0" applyFill="1" applyBorder="1" applyAlignment="1">
      <alignment horizontal="right" vertical="top" indent="1"/>
    </xf>
    <xf numFmtId="0" fontId="0" fillId="0" borderId="25" xfId="0" applyFill="1" applyBorder="1" applyAlignment="1">
      <alignment horizontal="right" vertical="top" indent="1"/>
    </xf>
    <xf numFmtId="0" fontId="0" fillId="0" borderId="28" xfId="0" applyBorder="1" applyAlignment="1">
      <alignment vertical="top"/>
    </xf>
    <xf numFmtId="1" fontId="0" fillId="0" borderId="28" xfId="0" applyNumberFormat="1" applyBorder="1" applyAlignment="1">
      <alignment horizontal="right" vertical="top" indent="1"/>
    </xf>
    <xf numFmtId="0" fontId="7" fillId="0" borderId="25" xfId="0" applyFont="1" applyFill="1" applyBorder="1" applyAlignment="1">
      <alignment vertical="top"/>
    </xf>
    <xf numFmtId="0" fontId="7" fillId="0" borderId="26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horizontal="center" vertical="top"/>
    </xf>
    <xf numFmtId="0" fontId="0" fillId="0" borderId="26" xfId="0" applyFill="1" applyBorder="1" applyAlignment="1">
      <alignment horizontal="left" vertical="top"/>
    </xf>
    <xf numFmtId="0" fontId="0" fillId="0" borderId="27" xfId="0" applyFill="1" applyBorder="1" applyAlignment="1">
      <alignment vertical="top"/>
    </xf>
    <xf numFmtId="0" fontId="0" fillId="0" borderId="25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0" fillId="0" borderId="26" xfId="0" applyBorder="1" applyAlignment="1">
      <alignment horizontal="right" vertical="top" indent="1"/>
    </xf>
    <xf numFmtId="0" fontId="0" fillId="0" borderId="25" xfId="0" applyBorder="1" applyAlignment="1">
      <alignment horizontal="right" vertical="top" indent="1"/>
    </xf>
    <xf numFmtId="0" fontId="10" fillId="0" borderId="28" xfId="0" applyFont="1" applyBorder="1" applyAlignment="1">
      <alignment horizontal="right" vertical="top" indent="1"/>
    </xf>
    <xf numFmtId="1" fontId="11" fillId="0" borderId="28" xfId="0" applyNumberFormat="1" applyFont="1" applyBorder="1" applyAlignment="1">
      <alignment horizontal="right" vertical="top" indent="1"/>
    </xf>
    <xf numFmtId="164" fontId="11" fillId="0" borderId="28" xfId="0" applyNumberFormat="1" applyFont="1" applyFill="1" applyBorder="1" applyAlignment="1">
      <alignment horizontal="right" vertical="top" indent="1"/>
    </xf>
    <xf numFmtId="0" fontId="0" fillId="0" borderId="26" xfId="0" applyFill="1" applyBorder="1" applyAlignment="1">
      <alignment horizontal="right" vertical="center" indent="1"/>
    </xf>
    <xf numFmtId="0" fontId="0" fillId="0" borderId="25" xfId="0" applyFill="1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1" fontId="10" fillId="0" borderId="28" xfId="0" applyNumberFormat="1" applyFont="1" applyFill="1" applyBorder="1" applyAlignment="1">
      <alignment horizontal="right" vertical="center" indent="1"/>
    </xf>
    <xf numFmtId="0" fontId="0" fillId="0" borderId="26" xfId="0" applyBorder="1" applyAlignment="1">
      <alignment horizontal="right" vertical="center" indent="1"/>
    </xf>
    <xf numFmtId="0" fontId="7" fillId="0" borderId="20" xfId="0" applyFont="1" applyFill="1" applyBorder="1" applyAlignment="1">
      <alignment vertical="top"/>
    </xf>
    <xf numFmtId="0" fontId="7" fillId="0" borderId="21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center" vertical="top"/>
    </xf>
    <xf numFmtId="0" fontId="1" fillId="0" borderId="20" xfId="0" applyFont="1" applyFill="1" applyBorder="1" applyAlignment="1">
      <alignment horizontal="center" vertical="top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0" fillId="0" borderId="23" xfId="0" applyFill="1" applyBorder="1" applyAlignment="1">
      <alignment horizontal="left" vertical="top" indent="1"/>
    </xf>
    <xf numFmtId="0" fontId="0" fillId="0" borderId="23" xfId="0" applyFill="1" applyBorder="1" applyAlignment="1">
      <alignment vertical="top"/>
    </xf>
    <xf numFmtId="1" fontId="10" fillId="0" borderId="28" xfId="0" applyNumberFormat="1" applyFont="1" applyFill="1" applyBorder="1" applyAlignment="1">
      <alignment horizontal="right" vertical="top" indent="1"/>
    </xf>
    <xf numFmtId="0" fontId="0" fillId="0" borderId="28" xfId="0" applyFill="1" applyBorder="1" applyAlignment="1">
      <alignment horizontal="left" vertical="top"/>
    </xf>
    <xf numFmtId="0" fontId="1" fillId="0" borderId="25" xfId="0" applyFont="1" applyBorder="1" applyAlignment="1">
      <alignment horizontal="center" vertical="top"/>
    </xf>
    <xf numFmtId="164" fontId="10" fillId="0" borderId="28" xfId="0" applyNumberFormat="1" applyFont="1" applyBorder="1" applyAlignment="1">
      <alignment horizontal="right" vertical="top" indent="1"/>
    </xf>
    <xf numFmtId="0" fontId="0" fillId="0" borderId="28" xfId="0" applyBorder="1" applyAlignment="1">
      <alignment horizontal="right" vertical="top" indent="1"/>
    </xf>
    <xf numFmtId="0" fontId="1" fillId="0" borderId="20" xfId="0" applyFont="1" applyBorder="1" applyAlignment="1">
      <alignment horizontal="center" vertical="top"/>
    </xf>
    <xf numFmtId="0" fontId="0" fillId="0" borderId="23" xfId="0" applyBorder="1" applyAlignment="1">
      <alignment horizontal="right" vertical="top" indent="1"/>
    </xf>
    <xf numFmtId="0" fontId="0" fillId="0" borderId="21" xfId="0" applyBorder="1" applyAlignment="1">
      <alignment horizontal="right" vertical="top" indent="1"/>
    </xf>
    <xf numFmtId="0" fontId="0" fillId="0" borderId="20" xfId="0" applyBorder="1" applyAlignment="1">
      <alignment horizontal="right" vertical="top" indent="1"/>
    </xf>
    <xf numFmtId="1" fontId="9" fillId="0" borderId="28" xfId="0" applyNumberFormat="1" applyFont="1" applyBorder="1" applyAlignment="1">
      <alignment horizontal="right" vertical="top" indent="1"/>
    </xf>
    <xf numFmtId="0" fontId="2" fillId="0" borderId="27" xfId="0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7" fillId="0" borderId="9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7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17" xfId="0" applyBorder="1" applyAlignment="1">
      <alignment vertical="top"/>
    </xf>
    <xf numFmtId="0" fontId="0" fillId="0" borderId="10" xfId="0" applyBorder="1" applyAlignment="1">
      <alignment vertical="top"/>
    </xf>
    <xf numFmtId="1" fontId="10" fillId="0" borderId="14" xfId="0" applyNumberFormat="1" applyFont="1" applyBorder="1" applyAlignment="1">
      <alignment horizontal="right" vertical="top" indent="1"/>
    </xf>
    <xf numFmtId="0" fontId="0" fillId="0" borderId="9" xfId="0" applyBorder="1" applyAlignment="1">
      <alignment horizontal="right" vertical="top" indent="1"/>
    </xf>
    <xf numFmtId="0" fontId="0" fillId="0" borderId="10" xfId="0" applyBorder="1" applyAlignment="1">
      <alignment horizontal="right" vertical="top" indent="1"/>
    </xf>
    <xf numFmtId="0" fontId="0" fillId="0" borderId="14" xfId="0" applyBorder="1" applyAlignment="1">
      <alignment vertical="top"/>
    </xf>
    <xf numFmtId="0" fontId="10" fillId="0" borderId="23" xfId="0" applyFont="1" applyBorder="1" applyAlignment="1">
      <alignment horizontal="right" vertical="top" indent="1"/>
    </xf>
    <xf numFmtId="0" fontId="7" fillId="0" borderId="31" xfId="0" applyFont="1" applyBorder="1" applyAlignment="1">
      <alignment horizontal="center"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horizontal="left" vertical="top"/>
    </xf>
    <xf numFmtId="0" fontId="13" fillId="0" borderId="0" xfId="0" applyFont="1" applyAlignment="1"/>
    <xf numFmtId="1" fontId="9" fillId="0" borderId="23" xfId="0" applyNumberFormat="1" applyFont="1" applyBorder="1" applyAlignment="1">
      <alignment horizontal="right" vertical="top" indent="1"/>
    </xf>
    <xf numFmtId="1" fontId="6" fillId="0" borderId="28" xfId="0" applyNumberFormat="1" applyFont="1" applyBorder="1" applyAlignment="1">
      <alignment horizontal="right" vertical="center" indent="1"/>
    </xf>
    <xf numFmtId="1" fontId="6" fillId="0" borderId="28" xfId="0" applyNumberFormat="1" applyFont="1" applyFill="1" applyBorder="1" applyAlignment="1">
      <alignment horizontal="right" vertical="center" indent="1"/>
    </xf>
    <xf numFmtId="1" fontId="6" fillId="0" borderId="28" xfId="0" applyNumberFormat="1" applyFont="1" applyBorder="1" applyAlignment="1">
      <alignment horizontal="right" vertical="top" indent="1"/>
    </xf>
    <xf numFmtId="1" fontId="0" fillId="0" borderId="28" xfId="0" applyNumberFormat="1" applyFont="1" applyBorder="1" applyAlignment="1">
      <alignment horizontal="right" vertical="top" indent="1"/>
    </xf>
    <xf numFmtId="0" fontId="7" fillId="0" borderId="24" xfId="0" applyFont="1" applyBorder="1" applyAlignment="1">
      <alignment vertical="top" wrapText="1"/>
    </xf>
    <xf numFmtId="0" fontId="7" fillId="0" borderId="29" xfId="0" applyFont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7" fillId="0" borderId="29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24" xfId="0" applyFont="1" applyFill="1" applyBorder="1" applyAlignment="1">
      <alignment vertical="top"/>
    </xf>
    <xf numFmtId="0" fontId="7" fillId="0" borderId="24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29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6" fillId="0" borderId="7" xfId="0" applyFont="1" applyBorder="1" applyAlignment="1">
      <alignment horizontal="right" indent="1"/>
    </xf>
    <xf numFmtId="0" fontId="6" fillId="0" borderId="8" xfId="0" applyFont="1" applyBorder="1" applyAlignment="1">
      <alignment horizontal="right" indent="1"/>
    </xf>
    <xf numFmtId="3" fontId="0" fillId="0" borderId="21" xfId="0" applyNumberFormat="1" applyFill="1" applyBorder="1" applyAlignment="1">
      <alignment horizontal="right" vertical="top" indent="1"/>
    </xf>
    <xf numFmtId="3" fontId="0" fillId="0" borderId="20" xfId="0" applyNumberFormat="1" applyFill="1" applyBorder="1" applyAlignment="1">
      <alignment horizontal="right" vertical="top" indent="1"/>
    </xf>
    <xf numFmtId="3" fontId="0" fillId="0" borderId="26" xfId="0" applyNumberFormat="1" applyFill="1" applyBorder="1" applyAlignment="1">
      <alignment horizontal="right" vertical="top" indent="1"/>
    </xf>
    <xf numFmtId="3" fontId="0" fillId="0" borderId="25" xfId="0" applyNumberFormat="1" applyFill="1" applyBorder="1" applyAlignment="1">
      <alignment horizontal="right" vertical="top" indent="1"/>
    </xf>
    <xf numFmtId="3" fontId="0" fillId="0" borderId="26" xfId="0" applyNumberFormat="1" applyBorder="1" applyAlignment="1">
      <alignment horizontal="right" vertical="top" indent="1"/>
    </xf>
    <xf numFmtId="3" fontId="0" fillId="0" borderId="25" xfId="0" applyNumberFormat="1" applyBorder="1" applyAlignment="1">
      <alignment horizontal="right" vertical="top" indent="1"/>
    </xf>
    <xf numFmtId="3" fontId="0" fillId="0" borderId="11" xfId="0" applyNumberFormat="1" applyBorder="1" applyAlignment="1">
      <alignment horizontal="right" vertical="top" indent="1"/>
    </xf>
    <xf numFmtId="3" fontId="0" fillId="0" borderId="12" xfId="0" applyNumberFormat="1" applyBorder="1" applyAlignment="1">
      <alignment horizontal="right" vertical="top" indent="1"/>
    </xf>
    <xf numFmtId="3" fontId="6" fillId="2" borderId="7" xfId="0" applyNumberFormat="1" applyFont="1" applyFill="1" applyBorder="1" applyAlignment="1">
      <alignment horizontal="right" vertical="top" indent="1"/>
    </xf>
    <xf numFmtId="3" fontId="6" fillId="2" borderId="8" xfId="0" applyNumberFormat="1" applyFont="1" applyFill="1" applyBorder="1" applyAlignment="1">
      <alignment horizontal="right" vertical="top" indent="1"/>
    </xf>
    <xf numFmtId="3" fontId="0" fillId="0" borderId="26" xfId="0" applyNumberFormat="1" applyFill="1" applyBorder="1" applyAlignment="1">
      <alignment horizontal="right" vertical="center" indent="1"/>
    </xf>
    <xf numFmtId="3" fontId="0" fillId="0" borderId="25" xfId="0" applyNumberFormat="1" applyFill="1" applyBorder="1" applyAlignment="1">
      <alignment horizontal="right" vertical="center" indent="1"/>
    </xf>
    <xf numFmtId="3" fontId="0" fillId="0" borderId="26" xfId="0" applyNumberFormat="1" applyBorder="1" applyAlignment="1">
      <alignment horizontal="right" vertical="center" indent="1"/>
    </xf>
    <xf numFmtId="3" fontId="0" fillId="0" borderId="25" xfId="0" applyNumberFormat="1" applyBorder="1" applyAlignment="1">
      <alignment horizontal="right" vertical="center" indent="1"/>
    </xf>
    <xf numFmtId="3" fontId="0" fillId="0" borderId="7" xfId="0" applyNumberFormat="1" applyBorder="1" applyAlignment="1">
      <alignment horizontal="right" vertical="top" indent="1"/>
    </xf>
    <xf numFmtId="3" fontId="0" fillId="0" borderId="8" xfId="0" applyNumberFormat="1" applyBorder="1" applyAlignment="1">
      <alignment horizontal="right" vertical="top" indent="1"/>
    </xf>
    <xf numFmtId="3" fontId="0" fillId="2" borderId="9" xfId="0" applyNumberFormat="1" applyFill="1" applyBorder="1" applyAlignment="1">
      <alignment horizontal="right" vertical="top" indent="1"/>
    </xf>
    <xf numFmtId="3" fontId="0" fillId="2" borderId="10" xfId="0" applyNumberFormat="1" applyFill="1" applyBorder="1" applyAlignment="1">
      <alignment horizontal="right" vertical="top" indent="1"/>
    </xf>
    <xf numFmtId="3" fontId="0" fillId="2" borderId="7" xfId="0" applyNumberFormat="1" applyFill="1" applyBorder="1" applyAlignment="1">
      <alignment horizontal="right" vertical="top" indent="1"/>
    </xf>
    <xf numFmtId="3" fontId="0" fillId="2" borderId="8" xfId="0" applyNumberFormat="1" applyFill="1" applyBorder="1" applyAlignment="1">
      <alignment horizontal="right" vertical="top" indent="1"/>
    </xf>
    <xf numFmtId="3" fontId="0" fillId="0" borderId="21" xfId="0" applyNumberFormat="1" applyBorder="1" applyAlignment="1">
      <alignment horizontal="right" vertical="top" indent="1"/>
    </xf>
    <xf numFmtId="3" fontId="0" fillId="0" borderId="20" xfId="0" applyNumberFormat="1" applyBorder="1" applyAlignment="1">
      <alignment horizontal="right" vertical="top" indent="1"/>
    </xf>
    <xf numFmtId="3" fontId="0" fillId="0" borderId="9" xfId="0" applyNumberFormat="1" applyBorder="1" applyAlignment="1">
      <alignment horizontal="right" vertical="top" indent="1"/>
    </xf>
    <xf numFmtId="3" fontId="0" fillId="0" borderId="10" xfId="0" applyNumberFormat="1" applyBorder="1" applyAlignment="1">
      <alignment horizontal="right" vertical="top" indent="1"/>
    </xf>
    <xf numFmtId="1" fontId="10" fillId="0" borderId="28" xfId="0" applyNumberFormat="1" applyFont="1" applyBorder="1" applyAlignment="1">
      <alignment horizontal="right" vertical="center" indent="1"/>
    </xf>
    <xf numFmtId="1" fontId="10" fillId="0" borderId="28" xfId="0" applyNumberFormat="1" applyFont="1" applyFill="1" applyBorder="1" applyAlignment="1">
      <alignment horizontal="right" vertical="center" indent="1"/>
    </xf>
    <xf numFmtId="0" fontId="1" fillId="0" borderId="9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6" xfId="0" applyFill="1" applyBorder="1" applyAlignment="1">
      <alignment horizontal="right" vertical="center" indent="1"/>
    </xf>
    <xf numFmtId="0" fontId="0" fillId="0" borderId="26" xfId="0" applyBorder="1" applyAlignment="1">
      <alignment horizontal="right" vertical="center" indent="1"/>
    </xf>
    <xf numFmtId="0" fontId="0" fillId="0" borderId="25" xfId="0" applyFill="1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3" fontId="0" fillId="0" borderId="26" xfId="0" applyNumberFormat="1" applyFill="1" applyBorder="1" applyAlignment="1">
      <alignment horizontal="right" vertical="center" indent="1"/>
    </xf>
    <xf numFmtId="3" fontId="0" fillId="0" borderId="25" xfId="0" applyNumberFormat="1" applyFill="1" applyBorder="1" applyAlignment="1">
      <alignment horizontal="right" vertical="center" indent="1"/>
    </xf>
    <xf numFmtId="3" fontId="0" fillId="0" borderId="25" xfId="0" applyNumberFormat="1" applyBorder="1" applyAlignment="1">
      <alignment horizontal="right" vertical="center" indent="1"/>
    </xf>
    <xf numFmtId="3" fontId="0" fillId="0" borderId="26" xfId="0" applyNumberFormat="1" applyBorder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0</xdr:col>
      <xdr:colOff>352425</xdr:colOff>
      <xdr:row>2</xdr:row>
      <xdr:rowOff>114300</xdr:rowOff>
    </xdr:to>
    <xdr:pic>
      <xdr:nvPicPr>
        <xdr:cNvPr id="1034" name="Picture 2" descr="Wapp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333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361950</xdr:colOff>
          <xdr:row>0</xdr:row>
          <xdr:rowOff>142875</xdr:rowOff>
        </xdr:from>
        <xdr:to>
          <xdr:col>15</xdr:col>
          <xdr:colOff>2362200</xdr:colOff>
          <xdr:row>3</xdr:row>
          <xdr:rowOff>66675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657225</xdr:colOff>
      <xdr:row>66</xdr:row>
      <xdr:rowOff>19050</xdr:rowOff>
    </xdr:from>
    <xdr:to>
      <xdr:col>15</xdr:col>
      <xdr:colOff>1647825</xdr:colOff>
      <xdr:row>80</xdr:row>
      <xdr:rowOff>142479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221"/>
        <a:stretch/>
      </xdr:blipFill>
      <xdr:spPr>
        <a:xfrm>
          <a:off x="12068175" y="11249025"/>
          <a:ext cx="4905375" cy="2390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175261</xdr:colOff>
      <xdr:row>3</xdr:row>
      <xdr:rowOff>99060</xdr:rowOff>
    </xdr:from>
    <xdr:to>
      <xdr:col>7</xdr:col>
      <xdr:colOff>632461</xdr:colOff>
      <xdr:row>11</xdr:row>
      <xdr:rowOff>104050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1" y="601980"/>
          <a:ext cx="6004560" cy="1346110"/>
        </a:xfrm>
        <a:prstGeom prst="rect">
          <a:avLst/>
        </a:prstGeom>
      </xdr:spPr>
    </xdr:pic>
    <xdr:clientData/>
  </xdr:twoCellAnchor>
  <xdr:twoCellAnchor editAs="oneCell">
    <xdr:from>
      <xdr:col>0</xdr:col>
      <xdr:colOff>109806</xdr:colOff>
      <xdr:row>13</xdr:row>
      <xdr:rowOff>85724</xdr:rowOff>
    </xdr:from>
    <xdr:to>
      <xdr:col>9</xdr:col>
      <xdr:colOff>46761</xdr:colOff>
      <xdr:row>46</xdr:row>
      <xdr:rowOff>46950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06" y="2190749"/>
          <a:ext cx="6794955" cy="53047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360952</xdr:colOff>
      <xdr:row>29</xdr:row>
      <xdr:rowOff>151794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80952" cy="4847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684476</xdr:colOff>
      <xdr:row>33</xdr:row>
      <xdr:rowOff>142189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0476" cy="5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png"/><Relationship Id="rId2" Type="http://schemas.openxmlformats.org/officeDocument/2006/relationships/hyperlink" Target="http://www.stadtgossau.ch/" TargetMode="External"/><Relationship Id="rId1" Type="http://schemas.openxmlformats.org/officeDocument/2006/relationships/hyperlink" Target="mailto:hochbauamt@stadtgossau.ch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Zeros="0" tabSelected="1" view="pageBreakPreview" zoomScaleNormal="100" zoomScaleSheetLayoutView="100" zoomScalePageLayoutView="160" workbookViewId="0">
      <pane xSplit="2" ySplit="12" topLeftCell="G28" activePane="bottomRight" state="frozen"/>
      <selection pane="topRight" activeCell="C1" sqref="C1"/>
      <selection pane="bottomLeft" activeCell="A13" sqref="A13"/>
      <selection pane="bottomRight" activeCell="P36" sqref="P36"/>
    </sheetView>
  </sheetViews>
  <sheetFormatPr baseColWidth="10" defaultRowHeight="12.75"/>
  <cols>
    <col min="1" max="1" width="6.7109375" customWidth="1"/>
    <col min="2" max="2" width="20.85546875" bestFit="1" customWidth="1"/>
    <col min="3" max="3" width="18.7109375" customWidth="1"/>
    <col min="4" max="4" width="7.7109375" customWidth="1"/>
    <col min="5" max="5" width="11.7109375" style="17" customWidth="1"/>
    <col min="6" max="6" width="11.7109375" style="13" customWidth="1"/>
    <col min="7" max="7" width="10.85546875" style="22" bestFit="1" customWidth="1"/>
    <col min="8" max="8" width="21.42578125" bestFit="1" customWidth="1"/>
    <col min="9" max="9" width="36.85546875" bestFit="1" customWidth="1"/>
    <col min="10" max="11" width="15.7109375" style="2" customWidth="1"/>
    <col min="12" max="12" width="17.7109375" style="2" customWidth="1"/>
    <col min="13" max="14" width="15.7109375" style="2" customWidth="1"/>
    <col min="15" max="15" width="27.28515625" style="2" bestFit="1" customWidth="1"/>
    <col min="16" max="16" width="35.7109375" style="1" customWidth="1"/>
  </cols>
  <sheetData>
    <row r="1" spans="1:16">
      <c r="B1" s="269" t="s">
        <v>0</v>
      </c>
      <c r="C1" s="269"/>
      <c r="D1" s="3"/>
      <c r="E1" s="11"/>
      <c r="F1" s="11"/>
      <c r="G1" s="20"/>
      <c r="H1" s="3"/>
      <c r="I1" s="3"/>
      <c r="J1" s="5"/>
      <c r="K1" s="5"/>
      <c r="L1" s="5"/>
      <c r="M1" s="5"/>
      <c r="N1" s="5"/>
      <c r="O1" s="5"/>
      <c r="P1" s="3"/>
    </row>
    <row r="2" spans="1:16">
      <c r="B2" s="269" t="s">
        <v>4</v>
      </c>
      <c r="C2" s="269"/>
      <c r="D2" s="3"/>
      <c r="E2" s="11"/>
      <c r="F2" s="11"/>
      <c r="G2" s="20"/>
      <c r="H2" s="3"/>
      <c r="I2" s="3"/>
      <c r="J2" s="5"/>
      <c r="K2" s="5"/>
      <c r="L2" s="5"/>
      <c r="M2" s="5"/>
      <c r="N2" s="5"/>
      <c r="O2" s="5"/>
      <c r="P2" s="3"/>
    </row>
    <row r="3" spans="1:16">
      <c r="B3" s="270" t="s">
        <v>1</v>
      </c>
      <c r="C3" s="270"/>
      <c r="D3" s="3"/>
      <c r="E3" s="11"/>
      <c r="F3" s="11"/>
      <c r="G3" s="20"/>
      <c r="H3" s="3"/>
      <c r="I3" s="3"/>
      <c r="J3" s="5"/>
      <c r="K3" s="5"/>
      <c r="L3" s="5"/>
      <c r="M3" s="5"/>
      <c r="N3" s="5"/>
      <c r="O3" s="5"/>
      <c r="P3" s="3"/>
    </row>
    <row r="4" spans="1:16">
      <c r="B4" s="270" t="s">
        <v>2</v>
      </c>
      <c r="C4" s="270"/>
      <c r="D4" s="3"/>
      <c r="E4" s="11"/>
      <c r="F4" s="11"/>
      <c r="G4" s="20"/>
      <c r="H4" s="3"/>
      <c r="I4" s="3"/>
      <c r="J4" s="5"/>
      <c r="K4" s="5"/>
      <c r="L4" s="5"/>
      <c r="M4" s="5"/>
      <c r="N4" s="5"/>
      <c r="O4" s="5"/>
      <c r="P4" s="3"/>
    </row>
    <row r="5" spans="1:16">
      <c r="B5" s="270" t="s">
        <v>5</v>
      </c>
      <c r="C5" s="270"/>
      <c r="D5" s="3"/>
      <c r="E5" s="11"/>
      <c r="F5" s="11"/>
      <c r="G5" s="20"/>
      <c r="H5" s="3"/>
      <c r="I5" s="3"/>
      <c r="J5" s="5"/>
      <c r="K5" s="5"/>
      <c r="L5" s="5"/>
      <c r="M5" s="5"/>
      <c r="N5" s="5"/>
      <c r="O5" s="5"/>
      <c r="P5" s="3"/>
    </row>
    <row r="6" spans="1:16">
      <c r="B6" s="270" t="s">
        <v>3</v>
      </c>
      <c r="C6" s="270"/>
      <c r="D6" s="3"/>
      <c r="E6" s="11"/>
      <c r="F6" s="11"/>
      <c r="G6" s="20"/>
      <c r="H6" s="3"/>
      <c r="I6" s="3"/>
      <c r="J6" s="5"/>
      <c r="K6" s="5"/>
      <c r="L6" s="5"/>
      <c r="M6" s="5"/>
      <c r="N6" s="5"/>
      <c r="O6" s="5"/>
      <c r="P6" s="3"/>
    </row>
    <row r="7" spans="1:16">
      <c r="B7" s="270"/>
      <c r="C7" s="270"/>
      <c r="D7" s="3"/>
      <c r="E7" s="11"/>
      <c r="F7" s="11"/>
      <c r="G7" s="20"/>
      <c r="H7" s="3"/>
      <c r="I7" s="5"/>
      <c r="J7" s="5"/>
      <c r="K7" s="5"/>
      <c r="L7" s="5"/>
      <c r="M7" s="5"/>
      <c r="N7" s="5"/>
      <c r="O7" s="5"/>
      <c r="P7" s="5"/>
    </row>
    <row r="8" spans="1:16" ht="13.5" thickBot="1">
      <c r="A8" s="4"/>
      <c r="B8" s="4"/>
      <c r="C8" s="4"/>
      <c r="D8" s="4"/>
      <c r="E8" s="12"/>
      <c r="F8" s="12"/>
      <c r="G8" s="21"/>
      <c r="H8" s="4"/>
      <c r="I8" s="4"/>
      <c r="J8" s="4"/>
      <c r="K8" s="4"/>
      <c r="L8" s="4"/>
      <c r="M8" s="4"/>
      <c r="N8" s="4"/>
      <c r="O8" s="4"/>
      <c r="P8" s="4"/>
    </row>
    <row r="9" spans="1:16" ht="24" customHeight="1">
      <c r="A9" s="222" t="s">
        <v>6</v>
      </c>
      <c r="B9" s="6"/>
      <c r="C9" s="7"/>
      <c r="D9" s="7"/>
      <c r="E9" s="11"/>
      <c r="F9" s="11"/>
      <c r="G9" s="20"/>
      <c r="H9" s="3"/>
      <c r="I9" s="3"/>
      <c r="J9" s="5"/>
      <c r="K9" s="5"/>
      <c r="L9" s="5"/>
      <c r="M9" s="5"/>
      <c r="N9" s="5"/>
      <c r="O9" s="5"/>
      <c r="P9" s="18" t="s">
        <v>127</v>
      </c>
    </row>
    <row r="10" spans="1:16">
      <c r="C10" s="271"/>
      <c r="D10" s="271"/>
      <c r="E10" s="16"/>
      <c r="F10" s="10"/>
      <c r="L10" s="27"/>
    </row>
    <row r="11" spans="1:16">
      <c r="A11" s="38" t="s">
        <v>7</v>
      </c>
      <c r="B11" s="90"/>
      <c r="C11" s="272" t="s">
        <v>8</v>
      </c>
      <c r="D11" s="273"/>
      <c r="E11" s="96" t="s">
        <v>13</v>
      </c>
      <c r="F11" s="97" t="s">
        <v>122</v>
      </c>
      <c r="G11" s="276" t="s">
        <v>9</v>
      </c>
      <c r="H11" s="277"/>
      <c r="I11" s="278"/>
      <c r="J11" s="276" t="s">
        <v>178</v>
      </c>
      <c r="K11" s="278"/>
      <c r="L11" s="57" t="s">
        <v>174</v>
      </c>
      <c r="M11" s="276" t="s">
        <v>175</v>
      </c>
      <c r="N11" s="278"/>
      <c r="O11" s="57" t="s">
        <v>128</v>
      </c>
      <c r="P11" s="8" t="s">
        <v>14</v>
      </c>
    </row>
    <row r="12" spans="1:16">
      <c r="A12" s="39"/>
      <c r="B12" s="68" t="s">
        <v>12</v>
      </c>
      <c r="C12" s="274"/>
      <c r="D12" s="275"/>
      <c r="E12" s="98"/>
      <c r="F12" s="99"/>
      <c r="G12" s="66" t="s">
        <v>115</v>
      </c>
      <c r="H12" s="67" t="s">
        <v>10</v>
      </c>
      <c r="I12" s="68" t="s">
        <v>11</v>
      </c>
      <c r="J12" s="239" t="s">
        <v>179</v>
      </c>
      <c r="K12" s="240" t="s">
        <v>180</v>
      </c>
      <c r="L12" s="58" t="s">
        <v>154</v>
      </c>
      <c r="M12" s="41" t="s">
        <v>137</v>
      </c>
      <c r="N12" s="42" t="s">
        <v>138</v>
      </c>
      <c r="O12" s="133" t="s">
        <v>129</v>
      </c>
    </row>
    <row r="13" spans="1:16" ht="6" customHeight="1">
      <c r="A13" s="40"/>
      <c r="B13" s="71"/>
      <c r="C13" s="267"/>
      <c r="D13" s="268"/>
      <c r="E13" s="100"/>
      <c r="F13" s="101"/>
      <c r="G13" s="69"/>
      <c r="H13" s="70"/>
      <c r="I13" s="71"/>
      <c r="J13" s="43"/>
      <c r="K13" s="44"/>
      <c r="L13" s="59"/>
      <c r="M13" s="43"/>
      <c r="N13" s="44"/>
      <c r="O13" s="134"/>
      <c r="P13" s="9"/>
    </row>
    <row r="14" spans="1:16" s="2" customFormat="1">
      <c r="A14" s="125" t="s">
        <v>23</v>
      </c>
      <c r="B14" s="74"/>
      <c r="C14" s="102"/>
      <c r="D14" s="103"/>
      <c r="E14" s="104"/>
      <c r="F14" s="105"/>
      <c r="G14" s="72"/>
      <c r="H14" s="73"/>
      <c r="I14" s="74"/>
      <c r="J14" s="45"/>
      <c r="K14" s="46"/>
      <c r="L14" s="60"/>
      <c r="M14" s="45"/>
      <c r="N14" s="46"/>
      <c r="O14" s="135"/>
      <c r="P14" s="30"/>
    </row>
    <row r="15" spans="1:16" s="2" customFormat="1" ht="12.75" customHeight="1">
      <c r="A15" s="129"/>
      <c r="B15" s="141" t="s">
        <v>24</v>
      </c>
      <c r="C15" s="142" t="s">
        <v>41</v>
      </c>
      <c r="D15" s="143" t="s">
        <v>42</v>
      </c>
      <c r="E15" s="144" t="s">
        <v>21</v>
      </c>
      <c r="F15" s="145"/>
      <c r="G15" s="146">
        <v>2019</v>
      </c>
      <c r="H15" s="147" t="s">
        <v>109</v>
      </c>
      <c r="I15" s="148"/>
      <c r="J15" s="241">
        <v>79209</v>
      </c>
      <c r="K15" s="242">
        <f>ROUND(6556.69,0)</f>
        <v>6557</v>
      </c>
      <c r="L15" s="149">
        <f>(94+102+102+81+110)/5</f>
        <v>97.8</v>
      </c>
      <c r="M15" s="150">
        <v>53</v>
      </c>
      <c r="N15" s="151">
        <v>132</v>
      </c>
      <c r="O15" s="152"/>
      <c r="P15" s="228" t="s">
        <v>153</v>
      </c>
    </row>
    <row r="16" spans="1:16" s="2" customFormat="1">
      <c r="A16" s="130"/>
      <c r="B16" s="153" t="s">
        <v>39</v>
      </c>
      <c r="C16" s="154" t="s">
        <v>43</v>
      </c>
      <c r="D16" s="155" t="s">
        <v>42</v>
      </c>
      <c r="E16" s="156" t="s">
        <v>21</v>
      </c>
      <c r="F16" s="157"/>
      <c r="G16" s="158">
        <v>2017</v>
      </c>
      <c r="H16" s="159" t="s">
        <v>109</v>
      </c>
      <c r="I16" s="160"/>
      <c r="J16" s="243">
        <v>69863</v>
      </c>
      <c r="K16" s="244">
        <f>ROUND(5921.44,0)</f>
        <v>5921</v>
      </c>
      <c r="L16" s="161">
        <f>(71+75+73+67+57)/5</f>
        <v>68.599999999999994</v>
      </c>
      <c r="M16" s="162">
        <v>55</v>
      </c>
      <c r="N16" s="163">
        <v>138</v>
      </c>
      <c r="O16" s="164"/>
      <c r="P16" s="229" t="s">
        <v>144</v>
      </c>
    </row>
    <row r="17" spans="1:16" s="2" customFormat="1">
      <c r="A17" s="130"/>
      <c r="B17" s="153" t="s">
        <v>40</v>
      </c>
      <c r="C17" s="154" t="s">
        <v>44</v>
      </c>
      <c r="D17" s="155" t="s">
        <v>42</v>
      </c>
      <c r="E17" s="156"/>
      <c r="F17" s="157" t="s">
        <v>21</v>
      </c>
      <c r="G17" s="158" t="s">
        <v>123</v>
      </c>
      <c r="H17" s="159" t="s">
        <v>123</v>
      </c>
      <c r="I17" s="160" t="s">
        <v>123</v>
      </c>
      <c r="J17" s="243" t="s">
        <v>123</v>
      </c>
      <c r="K17" s="244" t="s">
        <v>123</v>
      </c>
      <c r="L17" s="165" t="s">
        <v>123</v>
      </c>
      <c r="M17" s="162" t="s">
        <v>123</v>
      </c>
      <c r="N17" s="163" t="s">
        <v>123</v>
      </c>
      <c r="O17" s="164"/>
      <c r="P17" s="229"/>
    </row>
    <row r="18" spans="1:16" s="2" customFormat="1">
      <c r="A18" s="130"/>
      <c r="B18" s="153" t="s">
        <v>27</v>
      </c>
      <c r="C18" s="154" t="s">
        <v>45</v>
      </c>
      <c r="D18" s="155" t="s">
        <v>42</v>
      </c>
      <c r="E18" s="156" t="s">
        <v>21</v>
      </c>
      <c r="F18" s="157"/>
      <c r="G18" s="158">
        <v>2014</v>
      </c>
      <c r="H18" s="159" t="s">
        <v>109</v>
      </c>
      <c r="I18" s="160" t="s">
        <v>120</v>
      </c>
      <c r="J18" s="283">
        <v>280071</v>
      </c>
      <c r="K18" s="284">
        <f>ROUND(20116.79,0)</f>
        <v>20117</v>
      </c>
      <c r="L18" s="265">
        <f>(58+56+78+71+72)/5</f>
        <v>67</v>
      </c>
      <c r="M18" s="279">
        <v>47</v>
      </c>
      <c r="N18" s="281">
        <v>118</v>
      </c>
      <c r="O18" s="164"/>
      <c r="P18" s="229"/>
    </row>
    <row r="19" spans="1:16" s="2" customFormat="1">
      <c r="A19" s="130"/>
      <c r="B19" s="153" t="s">
        <v>28</v>
      </c>
      <c r="C19" s="154" t="s">
        <v>45</v>
      </c>
      <c r="D19" s="155" t="s">
        <v>42</v>
      </c>
      <c r="E19" s="156" t="s">
        <v>21</v>
      </c>
      <c r="F19" s="157"/>
      <c r="G19" s="158"/>
      <c r="H19" s="159" t="s">
        <v>121</v>
      </c>
      <c r="I19" s="160" t="s">
        <v>120</v>
      </c>
      <c r="J19" s="283"/>
      <c r="K19" s="285"/>
      <c r="L19" s="265"/>
      <c r="M19" s="279"/>
      <c r="N19" s="282"/>
      <c r="O19" s="164"/>
      <c r="P19" s="229" t="s">
        <v>125</v>
      </c>
    </row>
    <row r="20" spans="1:16" s="2" customFormat="1">
      <c r="A20" s="130"/>
      <c r="B20" s="166" t="s">
        <v>29</v>
      </c>
      <c r="C20" s="167" t="s">
        <v>47</v>
      </c>
      <c r="D20" s="168" t="s">
        <v>42</v>
      </c>
      <c r="E20" s="169" t="s">
        <v>21</v>
      </c>
      <c r="F20" s="170"/>
      <c r="G20" s="171">
        <v>2014</v>
      </c>
      <c r="H20" s="172"/>
      <c r="I20" s="173" t="s">
        <v>117</v>
      </c>
      <c r="J20" s="283" t="s">
        <v>123</v>
      </c>
      <c r="K20" s="284" t="s">
        <v>123</v>
      </c>
      <c r="L20" s="266">
        <f>(53+59+50+57+63)/5</f>
        <v>56.4</v>
      </c>
      <c r="M20" s="279">
        <v>48</v>
      </c>
      <c r="N20" s="281">
        <v>120</v>
      </c>
      <c r="O20" s="174"/>
      <c r="P20" s="230" t="s">
        <v>145</v>
      </c>
    </row>
    <row r="21" spans="1:16" s="2" customFormat="1">
      <c r="A21" s="130"/>
      <c r="B21" s="166" t="s">
        <v>30</v>
      </c>
      <c r="C21" s="167" t="s">
        <v>46</v>
      </c>
      <c r="D21" s="168" t="s">
        <v>42</v>
      </c>
      <c r="E21" s="169" t="s">
        <v>21</v>
      </c>
      <c r="F21" s="170"/>
      <c r="G21" s="171"/>
      <c r="H21" s="172"/>
      <c r="I21" s="173" t="s">
        <v>136</v>
      </c>
      <c r="J21" s="286"/>
      <c r="K21" s="285"/>
      <c r="L21" s="266"/>
      <c r="M21" s="280"/>
      <c r="N21" s="282"/>
      <c r="O21" s="174"/>
      <c r="P21" s="230" t="s">
        <v>130</v>
      </c>
    </row>
    <row r="22" spans="1:16" s="2" customFormat="1">
      <c r="A22" s="131"/>
      <c r="B22" s="153" t="s">
        <v>31</v>
      </c>
      <c r="C22" s="154" t="s">
        <v>48</v>
      </c>
      <c r="D22" s="155" t="s">
        <v>42</v>
      </c>
      <c r="E22" s="156" t="s">
        <v>21</v>
      </c>
      <c r="F22" s="157"/>
      <c r="G22" s="158">
        <v>2014</v>
      </c>
      <c r="H22" s="159"/>
      <c r="I22" s="160" t="s">
        <v>117</v>
      </c>
      <c r="J22" s="245" t="s">
        <v>123</v>
      </c>
      <c r="K22" s="246" t="s">
        <v>123</v>
      </c>
      <c r="L22" s="161">
        <f>(98+107+99+94+96)/5</f>
        <v>98.8</v>
      </c>
      <c r="M22" s="175">
        <v>46</v>
      </c>
      <c r="N22" s="176">
        <v>115</v>
      </c>
      <c r="O22" s="164"/>
      <c r="P22" s="229" t="s">
        <v>139</v>
      </c>
    </row>
    <row r="23" spans="1:16" s="2" customFormat="1">
      <c r="A23" s="131"/>
      <c r="B23" s="153" t="s">
        <v>32</v>
      </c>
      <c r="C23" s="154" t="s">
        <v>49</v>
      </c>
      <c r="D23" s="155" t="s">
        <v>42</v>
      </c>
      <c r="E23" s="156" t="s">
        <v>21</v>
      </c>
      <c r="F23" s="157"/>
      <c r="G23" s="158">
        <v>2002</v>
      </c>
      <c r="H23" s="159" t="s">
        <v>116</v>
      </c>
      <c r="I23" s="160"/>
      <c r="J23" s="245">
        <v>9120</v>
      </c>
      <c r="K23" s="246">
        <f>ROUND(7159.2,0)</f>
        <v>7159</v>
      </c>
      <c r="L23" s="177">
        <f>(93+108+111+105+93)/5</f>
        <v>102</v>
      </c>
      <c r="M23" s="175">
        <v>57</v>
      </c>
      <c r="N23" s="176">
        <v>142</v>
      </c>
      <c r="O23" s="164"/>
      <c r="P23" s="229" t="s">
        <v>152</v>
      </c>
    </row>
    <row r="24" spans="1:16" s="2" customFormat="1">
      <c r="A24" s="131"/>
      <c r="B24" s="153" t="s">
        <v>33</v>
      </c>
      <c r="C24" s="154" t="s">
        <v>50</v>
      </c>
      <c r="D24" s="155" t="s">
        <v>42</v>
      </c>
      <c r="E24" s="156" t="s">
        <v>21</v>
      </c>
      <c r="F24" s="157"/>
      <c r="G24" s="158">
        <v>1994</v>
      </c>
      <c r="H24" s="159" t="s">
        <v>116</v>
      </c>
      <c r="I24" s="160"/>
      <c r="J24" s="245">
        <v>7107</v>
      </c>
      <c r="K24" s="246">
        <f>ROUND(5579,0)</f>
        <v>5579</v>
      </c>
      <c r="L24" s="178">
        <f>(59+58+66+60+56)/5</f>
        <v>59.8</v>
      </c>
      <c r="M24" s="175">
        <v>81</v>
      </c>
      <c r="N24" s="176">
        <v>202</v>
      </c>
      <c r="O24" s="164"/>
      <c r="P24" s="229" t="s">
        <v>152</v>
      </c>
    </row>
    <row r="25" spans="1:16" s="2" customFormat="1">
      <c r="A25" s="131"/>
      <c r="B25" s="153" t="s">
        <v>34</v>
      </c>
      <c r="C25" s="154" t="s">
        <v>51</v>
      </c>
      <c r="D25" s="155" t="s">
        <v>42</v>
      </c>
      <c r="E25" s="156" t="s">
        <v>21</v>
      </c>
      <c r="F25" s="157"/>
      <c r="G25" s="158">
        <v>2015</v>
      </c>
      <c r="H25" s="159" t="s">
        <v>109</v>
      </c>
      <c r="I25" s="160" t="s">
        <v>119</v>
      </c>
      <c r="J25" s="245">
        <v>332773</v>
      </c>
      <c r="K25" s="246">
        <f>ROUND(24263.56,0)</f>
        <v>24264</v>
      </c>
      <c r="L25" s="161">
        <f>(93+89+95+76+103)/5</f>
        <v>91.2</v>
      </c>
      <c r="M25" s="175">
        <v>47</v>
      </c>
      <c r="N25" s="176">
        <v>118</v>
      </c>
      <c r="O25" s="164" t="s">
        <v>135</v>
      </c>
      <c r="P25" s="229"/>
    </row>
    <row r="26" spans="1:16" s="2" customFormat="1">
      <c r="A26" s="131"/>
      <c r="B26" s="153" t="s">
        <v>36</v>
      </c>
      <c r="C26" s="154" t="s">
        <v>52</v>
      </c>
      <c r="D26" s="155" t="s">
        <v>42</v>
      </c>
      <c r="E26" s="156" t="s">
        <v>21</v>
      </c>
      <c r="F26" s="157"/>
      <c r="G26" s="158">
        <v>2015</v>
      </c>
      <c r="H26" s="159" t="s">
        <v>109</v>
      </c>
      <c r="I26" s="160"/>
      <c r="J26" s="245">
        <v>60496</v>
      </c>
      <c r="K26" s="246">
        <f>ROUND(5025.99,0)</f>
        <v>5026</v>
      </c>
      <c r="L26" s="161">
        <f>(68+75+67+69+74)/5</f>
        <v>70.599999999999994</v>
      </c>
      <c r="M26" s="175">
        <v>61</v>
      </c>
      <c r="N26" s="176">
        <v>152</v>
      </c>
      <c r="O26" s="164"/>
      <c r="P26" s="229" t="s">
        <v>151</v>
      </c>
    </row>
    <row r="27" spans="1:16" s="2" customFormat="1">
      <c r="A27" s="130"/>
      <c r="B27" s="153" t="s">
        <v>37</v>
      </c>
      <c r="C27" s="154" t="s">
        <v>53</v>
      </c>
      <c r="D27" s="155" t="s">
        <v>42</v>
      </c>
      <c r="E27" s="156" t="s">
        <v>21</v>
      </c>
      <c r="F27" s="157"/>
      <c r="G27" s="158">
        <v>2005</v>
      </c>
      <c r="H27" s="159" t="s">
        <v>109</v>
      </c>
      <c r="I27" s="160"/>
      <c r="J27" s="245">
        <v>155975</v>
      </c>
      <c r="K27" s="246">
        <f>ROUND(11582.63,0)</f>
        <v>11583</v>
      </c>
      <c r="L27" s="161">
        <f>(72+73+71+71+72)/5</f>
        <v>71.8</v>
      </c>
      <c r="M27" s="175">
        <v>50</v>
      </c>
      <c r="N27" s="176">
        <v>125</v>
      </c>
      <c r="O27" s="164"/>
      <c r="P27" s="229" t="s">
        <v>144</v>
      </c>
    </row>
    <row r="28" spans="1:16" s="2" customFormat="1">
      <c r="A28" s="131"/>
      <c r="B28" s="153" t="s">
        <v>38</v>
      </c>
      <c r="C28" s="154" t="s">
        <v>54</v>
      </c>
      <c r="D28" s="155" t="s">
        <v>42</v>
      </c>
      <c r="E28" s="156" t="s">
        <v>21</v>
      </c>
      <c r="F28" s="157"/>
      <c r="G28" s="158">
        <v>1991</v>
      </c>
      <c r="H28" s="159" t="s">
        <v>109</v>
      </c>
      <c r="I28" s="160"/>
      <c r="J28" s="245">
        <v>272133</v>
      </c>
      <c r="K28" s="246">
        <f>ROUND(19570.05,0)</f>
        <v>19570</v>
      </c>
      <c r="L28" s="161">
        <f>(90+89+90+77+88)/5</f>
        <v>86.8</v>
      </c>
      <c r="M28" s="175">
        <v>48</v>
      </c>
      <c r="N28" s="176">
        <v>120</v>
      </c>
      <c r="O28" s="164" t="s">
        <v>143</v>
      </c>
      <c r="P28" s="229" t="s">
        <v>150</v>
      </c>
    </row>
    <row r="29" spans="1:16" s="2" customFormat="1" ht="12.75" customHeight="1">
      <c r="A29" s="131"/>
      <c r="B29" s="153" t="s">
        <v>25</v>
      </c>
      <c r="C29" s="154" t="s">
        <v>55</v>
      </c>
      <c r="D29" s="155" t="s">
        <v>42</v>
      </c>
      <c r="E29" s="156" t="s">
        <v>21</v>
      </c>
      <c r="F29" s="157"/>
      <c r="G29" s="221">
        <v>2009</v>
      </c>
      <c r="H29" s="159"/>
      <c r="I29" s="160" t="s">
        <v>113</v>
      </c>
      <c r="J29" s="245" t="s">
        <v>123</v>
      </c>
      <c r="K29" s="246" t="s">
        <v>123</v>
      </c>
      <c r="L29" s="178">
        <f>(38+40+39+40+36)/5</f>
        <v>38.6</v>
      </c>
      <c r="M29" s="175">
        <v>37</v>
      </c>
      <c r="N29" s="176">
        <v>92</v>
      </c>
      <c r="O29" s="164"/>
      <c r="P29" s="231"/>
    </row>
    <row r="30" spans="1:16" s="2" customFormat="1" ht="33.75">
      <c r="A30" s="131"/>
      <c r="B30" s="153" t="s">
        <v>26</v>
      </c>
      <c r="C30" s="154" t="s">
        <v>60</v>
      </c>
      <c r="D30" s="155" t="s">
        <v>42</v>
      </c>
      <c r="E30" s="156" t="s">
        <v>21</v>
      </c>
      <c r="F30" s="219"/>
      <c r="G30" s="158"/>
      <c r="H30" s="220" t="s">
        <v>118</v>
      </c>
      <c r="I30" s="160"/>
      <c r="J30" s="245" t="s">
        <v>123</v>
      </c>
      <c r="K30" s="246" t="s">
        <v>123</v>
      </c>
      <c r="L30" s="179">
        <v>37</v>
      </c>
      <c r="M30" s="175">
        <v>46</v>
      </c>
      <c r="N30" s="176">
        <v>115</v>
      </c>
      <c r="O30" s="164"/>
      <c r="P30" s="231" t="s">
        <v>177</v>
      </c>
    </row>
    <row r="31" spans="1:16" s="2" customFormat="1">
      <c r="A31" s="126"/>
      <c r="B31" s="91"/>
      <c r="C31" s="106"/>
      <c r="D31" s="107"/>
      <c r="E31" s="108"/>
      <c r="F31" s="109"/>
      <c r="G31" s="75"/>
      <c r="H31" s="76"/>
      <c r="I31" s="77"/>
      <c r="J31" s="247"/>
      <c r="K31" s="248"/>
      <c r="L31" s="61"/>
      <c r="M31" s="47"/>
      <c r="N31" s="48"/>
      <c r="O31" s="136"/>
      <c r="P31" s="232"/>
    </row>
    <row r="32" spans="1:16">
      <c r="A32" s="125" t="s">
        <v>15</v>
      </c>
      <c r="B32" s="92"/>
      <c r="C32" s="110"/>
      <c r="D32" s="111"/>
      <c r="E32" s="112"/>
      <c r="F32" s="113"/>
      <c r="G32" s="78"/>
      <c r="H32" s="79"/>
      <c r="I32" s="80"/>
      <c r="J32" s="249"/>
      <c r="K32" s="250"/>
      <c r="L32" s="62"/>
      <c r="M32" s="49"/>
      <c r="N32" s="50"/>
      <c r="O32" s="137"/>
      <c r="P32" s="29"/>
    </row>
    <row r="33" spans="1:16">
      <c r="A33" s="129"/>
      <c r="B33" s="141" t="s">
        <v>16</v>
      </c>
      <c r="C33" s="142" t="s">
        <v>62</v>
      </c>
      <c r="D33" s="143" t="s">
        <v>42</v>
      </c>
      <c r="E33" s="144" t="s">
        <v>21</v>
      </c>
      <c r="F33" s="145"/>
      <c r="G33" s="146">
        <v>2000</v>
      </c>
      <c r="H33" s="147" t="s">
        <v>109</v>
      </c>
      <c r="I33" s="148"/>
      <c r="J33" s="241">
        <v>85388</v>
      </c>
      <c r="K33" s="242">
        <f>ROUND(7062.11,0)</f>
        <v>7062</v>
      </c>
      <c r="L33" s="223">
        <f>(194+191+202+208+199)/5</f>
        <v>198.8</v>
      </c>
      <c r="M33" s="150">
        <v>66</v>
      </c>
      <c r="N33" s="151">
        <v>165</v>
      </c>
      <c r="O33" s="152" t="s">
        <v>132</v>
      </c>
      <c r="P33" s="228"/>
    </row>
    <row r="34" spans="1:16">
      <c r="A34" s="130"/>
      <c r="B34" s="153" t="s">
        <v>17</v>
      </c>
      <c r="C34" s="154" t="s">
        <v>63</v>
      </c>
      <c r="D34" s="155" t="s">
        <v>42</v>
      </c>
      <c r="E34" s="156"/>
      <c r="F34" s="157" t="s">
        <v>21</v>
      </c>
      <c r="G34" s="158" t="s">
        <v>123</v>
      </c>
      <c r="H34" s="159" t="s">
        <v>123</v>
      </c>
      <c r="I34" s="160" t="s">
        <v>123</v>
      </c>
      <c r="J34" s="243" t="s">
        <v>123</v>
      </c>
      <c r="K34" s="244" t="s">
        <v>123</v>
      </c>
      <c r="L34" s="226" t="s">
        <v>123</v>
      </c>
      <c r="M34" s="162"/>
      <c r="N34" s="163"/>
      <c r="O34" s="164"/>
      <c r="P34" s="229"/>
    </row>
    <row r="35" spans="1:16">
      <c r="A35" s="130"/>
      <c r="B35" s="153" t="s">
        <v>64</v>
      </c>
      <c r="C35" s="154" t="s">
        <v>65</v>
      </c>
      <c r="D35" s="155" t="s">
        <v>42</v>
      </c>
      <c r="E35" s="156"/>
      <c r="F35" s="157" t="s">
        <v>21</v>
      </c>
      <c r="G35" s="158" t="s">
        <v>123</v>
      </c>
      <c r="H35" s="159" t="s">
        <v>123</v>
      </c>
      <c r="I35" s="160" t="s">
        <v>123</v>
      </c>
      <c r="J35" s="243" t="s">
        <v>123</v>
      </c>
      <c r="K35" s="244" t="s">
        <v>123</v>
      </c>
      <c r="L35" s="227" t="s">
        <v>123</v>
      </c>
      <c r="M35" s="162"/>
      <c r="N35" s="163"/>
      <c r="O35" s="164"/>
      <c r="P35" s="229"/>
    </row>
    <row r="36" spans="1:16" s="28" customFormat="1" ht="22.5">
      <c r="A36" s="130"/>
      <c r="B36" s="153" t="s">
        <v>18</v>
      </c>
      <c r="C36" s="154" t="s">
        <v>66</v>
      </c>
      <c r="D36" s="155" t="s">
        <v>42</v>
      </c>
      <c r="E36" s="156" t="s">
        <v>21</v>
      </c>
      <c r="F36" s="157"/>
      <c r="G36" s="158">
        <v>2011</v>
      </c>
      <c r="H36" s="159" t="s">
        <v>109</v>
      </c>
      <c r="I36" s="160"/>
      <c r="J36" s="243">
        <v>55143</v>
      </c>
      <c r="K36" s="244">
        <f>ROUND(5405,0)</f>
        <v>5405</v>
      </c>
      <c r="L36" s="204" t="s">
        <v>181</v>
      </c>
      <c r="M36" s="162">
        <v>55</v>
      </c>
      <c r="N36" s="163">
        <v>138</v>
      </c>
      <c r="O36" s="164"/>
      <c r="P36" s="231" t="s">
        <v>182</v>
      </c>
    </row>
    <row r="37" spans="1:16">
      <c r="A37" s="130"/>
      <c r="B37" s="153" t="s">
        <v>19</v>
      </c>
      <c r="C37" s="154" t="s">
        <v>67</v>
      </c>
      <c r="D37" s="155" t="s">
        <v>42</v>
      </c>
      <c r="E37" s="156" t="s">
        <v>22</v>
      </c>
      <c r="F37" s="157"/>
      <c r="G37" s="158">
        <v>1999</v>
      </c>
      <c r="H37" s="159" t="s">
        <v>109</v>
      </c>
      <c r="I37" s="160"/>
      <c r="J37" s="251" t="s">
        <v>123</v>
      </c>
      <c r="K37" s="252" t="s">
        <v>123</v>
      </c>
      <c r="L37" s="224" t="s">
        <v>123</v>
      </c>
      <c r="M37" s="180"/>
      <c r="N37" s="181"/>
      <c r="O37" s="164"/>
      <c r="P37" s="229"/>
    </row>
    <row r="38" spans="1:16">
      <c r="A38" s="130"/>
      <c r="B38" s="166" t="s">
        <v>20</v>
      </c>
      <c r="C38" s="167" t="s">
        <v>68</v>
      </c>
      <c r="D38" s="168" t="s">
        <v>42</v>
      </c>
      <c r="E38" s="169" t="s">
        <v>22</v>
      </c>
      <c r="F38" s="170"/>
      <c r="G38" s="171">
        <v>2017</v>
      </c>
      <c r="H38" s="172" t="s">
        <v>109</v>
      </c>
      <c r="I38" s="173"/>
      <c r="J38" s="251" t="s">
        <v>123</v>
      </c>
      <c r="K38" s="252" t="s">
        <v>123</v>
      </c>
      <c r="L38" s="225" t="s">
        <v>123</v>
      </c>
      <c r="M38" s="180"/>
      <c r="N38" s="181"/>
      <c r="O38" s="174"/>
      <c r="P38" s="230"/>
    </row>
    <row r="39" spans="1:16">
      <c r="A39" s="130"/>
      <c r="B39" s="166" t="s">
        <v>69</v>
      </c>
      <c r="C39" s="167" t="s">
        <v>70</v>
      </c>
      <c r="D39" s="168" t="s">
        <v>42</v>
      </c>
      <c r="E39" s="169" t="s">
        <v>21</v>
      </c>
      <c r="F39" s="170"/>
      <c r="G39" s="171">
        <v>2023</v>
      </c>
      <c r="H39" s="172"/>
      <c r="I39" s="173" t="s">
        <v>134</v>
      </c>
      <c r="J39" s="253">
        <v>16788</v>
      </c>
      <c r="K39" s="254">
        <f>ROUND(1450.76,0)</f>
        <v>1451</v>
      </c>
      <c r="L39" s="183">
        <f>(123+116+116+110+102)/5</f>
        <v>113.4</v>
      </c>
      <c r="M39" s="184">
        <v>62</v>
      </c>
      <c r="N39" s="182">
        <v>155</v>
      </c>
      <c r="O39" s="174" t="s">
        <v>133</v>
      </c>
      <c r="P39" s="230" t="s">
        <v>146</v>
      </c>
    </row>
    <row r="40" spans="1:16" s="2" customFormat="1">
      <c r="A40" s="127"/>
      <c r="B40" s="93"/>
      <c r="C40" s="114"/>
      <c r="D40" s="115"/>
      <c r="E40" s="116"/>
      <c r="F40" s="117"/>
      <c r="G40" s="81"/>
      <c r="H40" s="82"/>
      <c r="I40" s="83"/>
      <c r="J40" s="255"/>
      <c r="K40" s="256"/>
      <c r="L40" s="63"/>
      <c r="M40" s="51"/>
      <c r="N40" s="52"/>
      <c r="O40" s="138"/>
      <c r="P40" s="233"/>
    </row>
    <row r="41" spans="1:16">
      <c r="A41" s="128" t="s">
        <v>57</v>
      </c>
      <c r="B41" s="94"/>
      <c r="C41" s="118"/>
      <c r="D41" s="119"/>
      <c r="E41" s="120"/>
      <c r="F41" s="121"/>
      <c r="G41" s="84"/>
      <c r="H41" s="85"/>
      <c r="I41" s="86"/>
      <c r="J41" s="257"/>
      <c r="K41" s="258"/>
      <c r="L41" s="64"/>
      <c r="M41" s="53"/>
      <c r="N41" s="54"/>
      <c r="O41" s="139"/>
      <c r="P41" s="37"/>
    </row>
    <row r="42" spans="1:16">
      <c r="A42" s="129"/>
      <c r="B42" s="185" t="s">
        <v>59</v>
      </c>
      <c r="C42" s="186" t="s">
        <v>80</v>
      </c>
      <c r="D42" s="187" t="s">
        <v>61</v>
      </c>
      <c r="E42" s="188" t="s">
        <v>58</v>
      </c>
      <c r="F42" s="189"/>
      <c r="G42" s="190">
        <v>2003</v>
      </c>
      <c r="H42" s="191" t="s">
        <v>140</v>
      </c>
      <c r="I42" s="192"/>
      <c r="J42" s="241" t="s">
        <v>123</v>
      </c>
      <c r="K42" s="242" t="s">
        <v>123</v>
      </c>
      <c r="L42" s="193" t="s">
        <v>142</v>
      </c>
      <c r="M42" s="150"/>
      <c r="N42" s="151"/>
      <c r="O42" s="194"/>
      <c r="P42" s="234" t="s">
        <v>141</v>
      </c>
    </row>
    <row r="43" spans="1:16" s="2" customFormat="1">
      <c r="A43" s="130"/>
      <c r="B43" s="166" t="s">
        <v>56</v>
      </c>
      <c r="C43" s="167" t="s">
        <v>78</v>
      </c>
      <c r="D43" s="168" t="s">
        <v>42</v>
      </c>
      <c r="E43" s="169" t="s">
        <v>21</v>
      </c>
      <c r="F43" s="170"/>
      <c r="G43" s="171">
        <v>2004</v>
      </c>
      <c r="H43" s="172" t="s">
        <v>109</v>
      </c>
      <c r="I43" s="173"/>
      <c r="J43" s="243">
        <v>353411</v>
      </c>
      <c r="K43" s="244">
        <f>ROUND(25168.02,0)</f>
        <v>25168</v>
      </c>
      <c r="L43" s="195">
        <f>(109+113+99+106+97)/5</f>
        <v>104.8</v>
      </c>
      <c r="M43" s="162">
        <v>75</v>
      </c>
      <c r="N43" s="163">
        <v>188</v>
      </c>
      <c r="O43" s="196">
        <v>2025</v>
      </c>
      <c r="P43" s="230" t="s">
        <v>147</v>
      </c>
    </row>
    <row r="44" spans="1:16">
      <c r="A44" s="130"/>
      <c r="B44" s="153" t="s">
        <v>35</v>
      </c>
      <c r="C44" s="154" t="s">
        <v>81</v>
      </c>
      <c r="D44" s="155" t="s">
        <v>42</v>
      </c>
      <c r="E44" s="156" t="s">
        <v>21</v>
      </c>
      <c r="F44" s="197"/>
      <c r="G44" s="158">
        <v>2014</v>
      </c>
      <c r="H44" s="159" t="s">
        <v>109</v>
      </c>
      <c r="I44" s="160"/>
      <c r="J44" s="245">
        <v>1594059</v>
      </c>
      <c r="K44" s="246">
        <f>ROUND(111140.48,0)</f>
        <v>111140</v>
      </c>
      <c r="L44" s="198">
        <f>(191+213+226+214)/4</f>
        <v>211</v>
      </c>
      <c r="M44" s="175">
        <v>159</v>
      </c>
      <c r="N44" s="176">
        <v>398</v>
      </c>
      <c r="O44" s="164" t="s">
        <v>148</v>
      </c>
      <c r="P44" s="229" t="s">
        <v>163</v>
      </c>
    </row>
    <row r="45" spans="1:16">
      <c r="A45" s="130"/>
      <c r="B45" s="153" t="s">
        <v>71</v>
      </c>
      <c r="C45" s="154" t="s">
        <v>82</v>
      </c>
      <c r="D45" s="155" t="s">
        <v>42</v>
      </c>
      <c r="E45" s="156" t="s">
        <v>21</v>
      </c>
      <c r="F45" s="197"/>
      <c r="G45" s="158" t="s">
        <v>123</v>
      </c>
      <c r="H45" s="159" t="s">
        <v>123</v>
      </c>
      <c r="I45" s="160" t="s">
        <v>123</v>
      </c>
      <c r="J45" s="245" t="s">
        <v>123</v>
      </c>
      <c r="K45" s="246" t="s">
        <v>123</v>
      </c>
      <c r="L45" s="199" t="s">
        <v>123</v>
      </c>
      <c r="M45" s="175" t="s">
        <v>123</v>
      </c>
      <c r="N45" s="176" t="s">
        <v>123</v>
      </c>
      <c r="O45" s="164"/>
      <c r="P45" s="229" t="s">
        <v>110</v>
      </c>
    </row>
    <row r="46" spans="1:16">
      <c r="A46" s="130"/>
      <c r="B46" s="153" t="s">
        <v>72</v>
      </c>
      <c r="C46" s="154" t="s">
        <v>77</v>
      </c>
      <c r="D46" s="155" t="s">
        <v>42</v>
      </c>
      <c r="E46" s="156" t="s">
        <v>21</v>
      </c>
      <c r="F46" s="197"/>
      <c r="G46" s="158"/>
      <c r="H46" s="159"/>
      <c r="I46" s="160" t="s">
        <v>119</v>
      </c>
      <c r="J46" s="245" t="s">
        <v>123</v>
      </c>
      <c r="K46" s="246" t="s">
        <v>123</v>
      </c>
      <c r="L46" s="199" t="s">
        <v>123</v>
      </c>
      <c r="M46" s="175" t="s">
        <v>123</v>
      </c>
      <c r="N46" s="176" t="s">
        <v>123</v>
      </c>
      <c r="O46" s="164"/>
      <c r="P46" s="229" t="s">
        <v>124</v>
      </c>
    </row>
    <row r="47" spans="1:16">
      <c r="A47" s="130"/>
      <c r="B47" s="153" t="s">
        <v>73</v>
      </c>
      <c r="C47" s="154" t="s">
        <v>79</v>
      </c>
      <c r="D47" s="155" t="s">
        <v>42</v>
      </c>
      <c r="E47" s="156" t="s">
        <v>21</v>
      </c>
      <c r="F47" s="197"/>
      <c r="G47" s="158"/>
      <c r="H47" s="159"/>
      <c r="I47" s="160"/>
      <c r="J47" s="245" t="s">
        <v>123</v>
      </c>
      <c r="K47" s="246" t="s">
        <v>123</v>
      </c>
      <c r="L47" s="199" t="s">
        <v>123</v>
      </c>
      <c r="M47" s="175" t="s">
        <v>123</v>
      </c>
      <c r="N47" s="176" t="s">
        <v>123</v>
      </c>
      <c r="O47" s="164"/>
      <c r="P47" s="229" t="s">
        <v>76</v>
      </c>
    </row>
    <row r="48" spans="1:16">
      <c r="A48" s="130"/>
      <c r="B48" s="153" t="s">
        <v>74</v>
      </c>
      <c r="C48" s="154" t="s">
        <v>83</v>
      </c>
      <c r="D48" s="155" t="s">
        <v>42</v>
      </c>
      <c r="E48" s="156" t="s">
        <v>21</v>
      </c>
      <c r="F48" s="197"/>
      <c r="G48" s="158"/>
      <c r="H48" s="159"/>
      <c r="I48" s="160"/>
      <c r="J48" s="245" t="s">
        <v>123</v>
      </c>
      <c r="K48" s="246" t="s">
        <v>123</v>
      </c>
      <c r="L48" s="199" t="s">
        <v>123</v>
      </c>
      <c r="M48" s="175" t="s">
        <v>123</v>
      </c>
      <c r="N48" s="176" t="s">
        <v>123</v>
      </c>
      <c r="O48" s="164"/>
      <c r="P48" s="229" t="s">
        <v>75</v>
      </c>
    </row>
    <row r="49" spans="1:16">
      <c r="A49" s="127"/>
      <c r="B49" s="93"/>
      <c r="C49" s="114"/>
      <c r="D49" s="115"/>
      <c r="E49" s="116"/>
      <c r="F49" s="122"/>
      <c r="G49" s="81"/>
      <c r="H49" s="82"/>
      <c r="I49" s="83"/>
      <c r="J49" s="255"/>
      <c r="K49" s="256"/>
      <c r="L49" s="63"/>
      <c r="M49" s="51"/>
      <c r="N49" s="52"/>
      <c r="O49" s="138"/>
      <c r="P49" s="233"/>
    </row>
    <row r="50" spans="1:16">
      <c r="A50" s="125" t="s">
        <v>84</v>
      </c>
      <c r="B50" s="95"/>
      <c r="C50" s="102"/>
      <c r="D50" s="103"/>
      <c r="E50" s="104"/>
      <c r="F50" s="123"/>
      <c r="G50" s="87"/>
      <c r="H50" s="88"/>
      <c r="I50" s="89"/>
      <c r="J50" s="259"/>
      <c r="K50" s="260"/>
      <c r="L50" s="65"/>
      <c r="M50" s="55"/>
      <c r="N50" s="56"/>
      <c r="O50" s="140"/>
      <c r="P50" s="31"/>
    </row>
    <row r="51" spans="1:16">
      <c r="A51" s="129"/>
      <c r="B51" s="141" t="s">
        <v>85</v>
      </c>
      <c r="C51" s="142" t="s">
        <v>92</v>
      </c>
      <c r="D51" s="143" t="s">
        <v>93</v>
      </c>
      <c r="E51" s="144" t="s">
        <v>21</v>
      </c>
      <c r="F51" s="200"/>
      <c r="G51" s="146" t="s">
        <v>123</v>
      </c>
      <c r="H51" s="147" t="s">
        <v>123</v>
      </c>
      <c r="I51" s="148" t="s">
        <v>123</v>
      </c>
      <c r="J51" s="261" t="s">
        <v>123</v>
      </c>
      <c r="K51" s="262" t="s">
        <v>123</v>
      </c>
      <c r="L51" s="201" t="s">
        <v>123</v>
      </c>
      <c r="M51" s="202" t="s">
        <v>123</v>
      </c>
      <c r="N51" s="203" t="s">
        <v>123</v>
      </c>
      <c r="O51" s="152"/>
      <c r="P51" s="235" t="s">
        <v>111</v>
      </c>
    </row>
    <row r="52" spans="1:16" ht="12.75" customHeight="1">
      <c r="A52" s="130"/>
      <c r="B52" s="153" t="s">
        <v>86</v>
      </c>
      <c r="C52" s="154" t="s">
        <v>91</v>
      </c>
      <c r="D52" s="155" t="s">
        <v>42</v>
      </c>
      <c r="E52" s="156" t="s">
        <v>21</v>
      </c>
      <c r="F52" s="197"/>
      <c r="G52" s="158">
        <v>2011</v>
      </c>
      <c r="H52" s="159"/>
      <c r="I52" s="160" t="s">
        <v>113</v>
      </c>
      <c r="J52" s="245" t="s">
        <v>123</v>
      </c>
      <c r="K52" s="246" t="s">
        <v>123</v>
      </c>
      <c r="L52" s="204">
        <f>(71+77+87+96+107)/5</f>
        <v>87.6</v>
      </c>
      <c r="M52" s="175">
        <v>36</v>
      </c>
      <c r="N52" s="176">
        <v>90</v>
      </c>
      <c r="O52" s="164"/>
      <c r="P52" s="231" t="s">
        <v>173</v>
      </c>
    </row>
    <row r="53" spans="1:16">
      <c r="A53" s="130"/>
      <c r="B53" s="153" t="s">
        <v>87</v>
      </c>
      <c r="C53" s="154" t="s">
        <v>90</v>
      </c>
      <c r="D53" s="155" t="s">
        <v>42</v>
      </c>
      <c r="E53" s="156" t="s">
        <v>21</v>
      </c>
      <c r="F53" s="197"/>
      <c r="G53" s="158">
        <v>2021</v>
      </c>
      <c r="H53" s="159"/>
      <c r="I53" s="160" t="s">
        <v>112</v>
      </c>
      <c r="J53" s="245" t="s">
        <v>123</v>
      </c>
      <c r="K53" s="246" t="s">
        <v>123</v>
      </c>
      <c r="L53" s="161">
        <f>(123+121+147+133+104)/5</f>
        <v>125.6</v>
      </c>
      <c r="M53" s="175">
        <v>67</v>
      </c>
      <c r="N53" s="176">
        <v>168</v>
      </c>
      <c r="O53" s="164"/>
      <c r="P53" s="229" t="s">
        <v>149</v>
      </c>
    </row>
    <row r="54" spans="1:16" ht="12.75" customHeight="1">
      <c r="A54" s="130"/>
      <c r="B54" s="153" t="s">
        <v>88</v>
      </c>
      <c r="C54" s="154" t="s">
        <v>89</v>
      </c>
      <c r="D54" s="155" t="s">
        <v>42</v>
      </c>
      <c r="E54" s="156" t="s">
        <v>21</v>
      </c>
      <c r="F54" s="197"/>
      <c r="G54" s="158">
        <v>2013</v>
      </c>
      <c r="H54" s="159" t="s">
        <v>109</v>
      </c>
      <c r="I54" s="160"/>
      <c r="J54" s="245">
        <v>909216</v>
      </c>
      <c r="K54" s="246">
        <f>ROUND(63895.64,0)</f>
        <v>63896</v>
      </c>
      <c r="L54" s="204">
        <f>(122+125+138+132+140)/5</f>
        <v>131.4</v>
      </c>
      <c r="M54" s="175">
        <v>46</v>
      </c>
      <c r="N54" s="176">
        <v>115</v>
      </c>
      <c r="O54" s="164"/>
      <c r="P54" s="231" t="s">
        <v>155</v>
      </c>
    </row>
    <row r="55" spans="1:16">
      <c r="A55" s="130"/>
      <c r="B55" s="153" t="s">
        <v>94</v>
      </c>
      <c r="C55" s="154" t="s">
        <v>95</v>
      </c>
      <c r="D55" s="155" t="s">
        <v>42</v>
      </c>
      <c r="E55" s="156" t="s">
        <v>21</v>
      </c>
      <c r="F55" s="197"/>
      <c r="G55" s="158"/>
      <c r="H55" s="159" t="s">
        <v>121</v>
      </c>
      <c r="I55" s="160"/>
      <c r="J55" s="245" t="s">
        <v>123</v>
      </c>
      <c r="K55" s="246" t="s">
        <v>123</v>
      </c>
      <c r="L55" s="161">
        <f>(97+91+106+101+104)/5</f>
        <v>99.8</v>
      </c>
      <c r="M55" s="175">
        <v>50</v>
      </c>
      <c r="N55" s="176">
        <v>125</v>
      </c>
      <c r="O55" s="164"/>
      <c r="P55" s="231" t="s">
        <v>156</v>
      </c>
    </row>
    <row r="56" spans="1:16">
      <c r="A56" s="130"/>
      <c r="B56" s="153" t="s">
        <v>96</v>
      </c>
      <c r="C56" s="154" t="s">
        <v>99</v>
      </c>
      <c r="D56" s="155" t="s">
        <v>42</v>
      </c>
      <c r="E56" s="205" t="s">
        <v>21</v>
      </c>
      <c r="F56" s="197"/>
      <c r="G56" s="158" t="s">
        <v>123</v>
      </c>
      <c r="H56" s="159" t="s">
        <v>123</v>
      </c>
      <c r="I56" s="160" t="s">
        <v>123</v>
      </c>
      <c r="J56" s="245" t="s">
        <v>123</v>
      </c>
      <c r="K56" s="246" t="s">
        <v>123</v>
      </c>
      <c r="L56" s="199" t="s">
        <v>123</v>
      </c>
      <c r="M56" s="175" t="s">
        <v>123</v>
      </c>
      <c r="N56" s="176" t="s">
        <v>123</v>
      </c>
      <c r="O56" s="164"/>
      <c r="P56" s="229" t="s">
        <v>111</v>
      </c>
    </row>
    <row r="57" spans="1:16">
      <c r="A57" s="130"/>
      <c r="B57" s="153" t="s">
        <v>97</v>
      </c>
      <c r="C57" s="154" t="s">
        <v>98</v>
      </c>
      <c r="D57" s="155" t="s">
        <v>42</v>
      </c>
      <c r="E57" s="205" t="s">
        <v>58</v>
      </c>
      <c r="F57" s="197"/>
      <c r="G57" s="158"/>
      <c r="H57" s="159" t="s">
        <v>114</v>
      </c>
      <c r="I57" s="160"/>
      <c r="J57" s="245" t="s">
        <v>123</v>
      </c>
      <c r="K57" s="246" t="s">
        <v>123</v>
      </c>
      <c r="L57" s="204">
        <f>(153+163+158+153+150)/5</f>
        <v>155.4</v>
      </c>
      <c r="M57" s="175">
        <v>57</v>
      </c>
      <c r="N57" s="176">
        <v>142</v>
      </c>
      <c r="O57" s="164"/>
      <c r="P57" s="229" t="s">
        <v>170</v>
      </c>
    </row>
    <row r="58" spans="1:16">
      <c r="A58" s="131"/>
      <c r="B58" s="153" t="s">
        <v>100</v>
      </c>
      <c r="C58" s="154" t="s">
        <v>1</v>
      </c>
      <c r="D58" s="155" t="s">
        <v>42</v>
      </c>
      <c r="E58" s="205" t="s">
        <v>21</v>
      </c>
      <c r="F58" s="197"/>
      <c r="G58" s="158"/>
      <c r="H58" s="159" t="s">
        <v>121</v>
      </c>
      <c r="I58" s="160" t="s">
        <v>120</v>
      </c>
      <c r="J58" s="245" t="s">
        <v>123</v>
      </c>
      <c r="K58" s="246" t="s">
        <v>123</v>
      </c>
      <c r="L58" s="161">
        <f>(101+92+114+110+120)/5</f>
        <v>107.4</v>
      </c>
      <c r="M58" s="175">
        <v>43</v>
      </c>
      <c r="N58" s="176">
        <v>108</v>
      </c>
      <c r="O58" s="164" t="s">
        <v>131</v>
      </c>
      <c r="P58" s="231" t="s">
        <v>156</v>
      </c>
    </row>
    <row r="59" spans="1:16">
      <c r="A59" s="131"/>
      <c r="B59" s="153" t="s">
        <v>101</v>
      </c>
      <c r="C59" s="154" t="s">
        <v>102</v>
      </c>
      <c r="D59" s="155" t="s">
        <v>42</v>
      </c>
      <c r="E59" s="205" t="s">
        <v>21</v>
      </c>
      <c r="F59" s="197"/>
      <c r="G59" s="158">
        <v>2011</v>
      </c>
      <c r="H59" s="159" t="s">
        <v>109</v>
      </c>
      <c r="I59" s="160"/>
      <c r="J59" s="245">
        <v>240762</v>
      </c>
      <c r="K59" s="246">
        <f>ROUND(20419*1.077,0)</f>
        <v>21991</v>
      </c>
      <c r="L59" s="161">
        <f>(67+74+70+68+68)/5</f>
        <v>69.400000000000006</v>
      </c>
      <c r="M59" s="175">
        <v>37</v>
      </c>
      <c r="N59" s="176">
        <v>92</v>
      </c>
      <c r="O59" s="164"/>
      <c r="P59" s="229"/>
    </row>
    <row r="60" spans="1:16">
      <c r="A60" s="127"/>
      <c r="B60" s="93"/>
      <c r="C60" s="114"/>
      <c r="D60" s="115"/>
      <c r="E60" s="124"/>
      <c r="F60" s="122"/>
      <c r="G60" s="81"/>
      <c r="H60" s="82"/>
      <c r="I60" s="83"/>
      <c r="J60" s="255"/>
      <c r="K60" s="256"/>
      <c r="L60" s="63"/>
      <c r="M60" s="51"/>
      <c r="N60" s="52"/>
      <c r="O60" s="138"/>
      <c r="P60" s="233"/>
    </row>
    <row r="61" spans="1:16">
      <c r="A61" s="125" t="s">
        <v>103</v>
      </c>
      <c r="B61" s="92"/>
      <c r="C61" s="110"/>
      <c r="D61" s="111"/>
      <c r="E61" s="112"/>
      <c r="F61" s="113"/>
      <c r="G61" s="78"/>
      <c r="H61" s="79"/>
      <c r="I61" s="80"/>
      <c r="J61" s="249"/>
      <c r="K61" s="250"/>
      <c r="L61" s="62"/>
      <c r="M61" s="49"/>
      <c r="N61" s="50"/>
      <c r="O61" s="137"/>
      <c r="P61" s="29"/>
    </row>
    <row r="62" spans="1:16">
      <c r="A62" s="129"/>
      <c r="B62" s="141" t="s">
        <v>104</v>
      </c>
      <c r="C62" s="142" t="s">
        <v>107</v>
      </c>
      <c r="D62" s="143" t="s">
        <v>42</v>
      </c>
      <c r="E62" s="144" t="s">
        <v>21</v>
      </c>
      <c r="F62" s="200"/>
      <c r="G62" s="146">
        <v>2015</v>
      </c>
      <c r="H62" s="147" t="s">
        <v>109</v>
      </c>
      <c r="I62" s="148"/>
      <c r="J62" s="261">
        <v>126622</v>
      </c>
      <c r="K62" s="262">
        <f>ROUND(10693.48,0)</f>
        <v>10693</v>
      </c>
      <c r="L62" s="218">
        <f>(108+131+125+125+116)/5</f>
        <v>121</v>
      </c>
      <c r="M62" s="202">
        <v>60</v>
      </c>
      <c r="N62" s="203">
        <v>150</v>
      </c>
      <c r="O62" s="152"/>
      <c r="P62" s="236" t="s">
        <v>171</v>
      </c>
    </row>
    <row r="63" spans="1:16">
      <c r="A63" s="130"/>
      <c r="B63" s="153" t="s">
        <v>105</v>
      </c>
      <c r="C63" s="154" t="s">
        <v>108</v>
      </c>
      <c r="D63" s="155" t="s">
        <v>42</v>
      </c>
      <c r="E63" s="156" t="s">
        <v>21</v>
      </c>
      <c r="F63" s="197"/>
      <c r="G63" s="158">
        <v>2007</v>
      </c>
      <c r="H63" s="159" t="s">
        <v>109</v>
      </c>
      <c r="I63" s="160"/>
      <c r="J63" s="245">
        <v>329182</v>
      </c>
      <c r="K63" s="246">
        <f>ROUND(18094.09,0)</f>
        <v>18094</v>
      </c>
      <c r="L63" s="204">
        <f>(172+176+166+167+185)/5</f>
        <v>173.2</v>
      </c>
      <c r="M63" s="175">
        <v>55</v>
      </c>
      <c r="N63" s="176">
        <v>138</v>
      </c>
      <c r="O63" s="164"/>
      <c r="P63" s="237" t="s">
        <v>172</v>
      </c>
    </row>
    <row r="64" spans="1:16">
      <c r="A64" s="130"/>
      <c r="B64" s="153" t="s">
        <v>106</v>
      </c>
      <c r="C64" s="154" t="s">
        <v>108</v>
      </c>
      <c r="D64" s="155" t="s">
        <v>42</v>
      </c>
      <c r="E64" s="156" t="s">
        <v>21</v>
      </c>
      <c r="F64" s="197"/>
      <c r="G64" s="158"/>
      <c r="H64" s="159" t="s">
        <v>121</v>
      </c>
      <c r="I64" s="160"/>
      <c r="J64" s="245" t="s">
        <v>123</v>
      </c>
      <c r="K64" s="246" t="s">
        <v>123</v>
      </c>
      <c r="L64" s="161">
        <f>(49+39+71+44+47+48)/5</f>
        <v>59.6</v>
      </c>
      <c r="M64" s="175">
        <v>37</v>
      </c>
      <c r="N64" s="176">
        <v>92</v>
      </c>
      <c r="O64" s="164"/>
      <c r="P64" s="229" t="s">
        <v>126</v>
      </c>
    </row>
    <row r="65" spans="1:16" s="2" customFormat="1">
      <c r="A65" s="132"/>
      <c r="B65" s="206"/>
      <c r="C65" s="207"/>
      <c r="D65" s="208"/>
      <c r="E65" s="209"/>
      <c r="F65" s="210"/>
      <c r="G65" s="211"/>
      <c r="H65" s="212"/>
      <c r="I65" s="213"/>
      <c r="J65" s="263"/>
      <c r="K65" s="264"/>
      <c r="L65" s="214"/>
      <c r="M65" s="215"/>
      <c r="N65" s="216"/>
      <c r="O65" s="217"/>
      <c r="P65" s="238"/>
    </row>
    <row r="66" spans="1:16">
      <c r="B66" s="19"/>
      <c r="C66" s="14"/>
      <c r="D66" s="14"/>
      <c r="E66" s="15"/>
      <c r="F66" s="10"/>
      <c r="J66" s="13"/>
      <c r="K66" s="13"/>
      <c r="L66" s="23"/>
      <c r="M66" s="13"/>
      <c r="N66" s="13"/>
    </row>
    <row r="67" spans="1:16">
      <c r="A67" s="8" t="s">
        <v>164</v>
      </c>
      <c r="B67" s="19"/>
      <c r="C67" s="14"/>
      <c r="D67" s="14"/>
      <c r="E67" s="15"/>
      <c r="F67" s="10"/>
      <c r="L67" s="32" t="s">
        <v>160</v>
      </c>
    </row>
    <row r="68" spans="1:16" s="2" customFormat="1">
      <c r="A68" s="33" t="s">
        <v>176</v>
      </c>
      <c r="B68" s="19"/>
      <c r="C68" s="14"/>
      <c r="D68" s="14"/>
      <c r="E68" s="15"/>
      <c r="F68" s="10"/>
      <c r="G68" s="22"/>
      <c r="L68" s="23"/>
    </row>
    <row r="69" spans="1:16">
      <c r="A69" t="s">
        <v>165</v>
      </c>
      <c r="E69" s="15"/>
      <c r="F69" s="10"/>
      <c r="L69" s="8" t="s">
        <v>29</v>
      </c>
    </row>
    <row r="70" spans="1:16">
      <c r="A70" t="s">
        <v>166</v>
      </c>
      <c r="E70" s="15"/>
      <c r="F70" s="10"/>
      <c r="L70" s="2" t="s">
        <v>161</v>
      </c>
    </row>
    <row r="71" spans="1:16" s="2" customFormat="1">
      <c r="A71" s="2" t="s">
        <v>167</v>
      </c>
      <c r="E71" s="15"/>
      <c r="F71" s="10"/>
      <c r="G71" s="22"/>
      <c r="L71" s="23"/>
    </row>
    <row r="72" spans="1:16">
      <c r="A72" t="s">
        <v>168</v>
      </c>
      <c r="E72" s="15"/>
      <c r="F72" s="10"/>
      <c r="L72" s="23"/>
    </row>
    <row r="73" spans="1:16">
      <c r="E73" s="15"/>
      <c r="F73" s="10"/>
      <c r="L73" s="23"/>
    </row>
    <row r="74" spans="1:16" s="2" customFormat="1">
      <c r="A74" s="36" t="s">
        <v>157</v>
      </c>
      <c r="C74" s="34" t="s">
        <v>158</v>
      </c>
      <c r="E74" s="15"/>
      <c r="F74" s="10"/>
      <c r="G74" s="22"/>
      <c r="L74" s="23"/>
    </row>
    <row r="75" spans="1:16" s="2" customFormat="1">
      <c r="E75" s="15"/>
      <c r="F75" s="10"/>
      <c r="G75" s="22"/>
      <c r="L75" s="23"/>
    </row>
    <row r="76" spans="1:16" s="2" customFormat="1">
      <c r="A76" s="35" t="s">
        <v>138</v>
      </c>
      <c r="C76" s="34" t="s">
        <v>159</v>
      </c>
      <c r="E76" s="15"/>
      <c r="F76" s="10"/>
      <c r="G76" s="22"/>
      <c r="L76" s="23"/>
    </row>
    <row r="77" spans="1:16" s="2" customFormat="1">
      <c r="E77" s="15"/>
      <c r="F77" s="10"/>
      <c r="G77" s="22"/>
      <c r="L77" s="23"/>
    </row>
    <row r="78" spans="1:16" s="2" customFormat="1">
      <c r="E78" s="15"/>
      <c r="F78" s="10"/>
      <c r="G78" s="22"/>
      <c r="L78" s="23"/>
    </row>
    <row r="79" spans="1:16">
      <c r="A79" s="8" t="s">
        <v>14</v>
      </c>
      <c r="L79" s="23"/>
    </row>
    <row r="80" spans="1:16">
      <c r="A80" t="s">
        <v>162</v>
      </c>
      <c r="E80" s="15"/>
      <c r="F80" s="10"/>
      <c r="L80" s="23"/>
    </row>
    <row r="81" spans="1:12">
      <c r="A81" t="s">
        <v>169</v>
      </c>
      <c r="B81" s="19"/>
      <c r="C81" s="14"/>
      <c r="D81" s="14"/>
      <c r="E81" s="15"/>
      <c r="F81" s="10"/>
      <c r="L81" s="23"/>
    </row>
    <row r="82" spans="1:12">
      <c r="C82" s="14"/>
      <c r="D82" s="14"/>
      <c r="E82" s="15"/>
      <c r="F82" s="10"/>
      <c r="L82" s="23"/>
    </row>
    <row r="83" spans="1:12">
      <c r="L83" s="23"/>
    </row>
    <row r="84" spans="1:12">
      <c r="A84" s="24"/>
      <c r="L84" s="23"/>
    </row>
    <row r="85" spans="1:12">
      <c r="A85" s="19"/>
      <c r="B85" s="14"/>
      <c r="D85" s="14"/>
    </row>
    <row r="86" spans="1:12">
      <c r="A86" s="19"/>
      <c r="B86" s="14"/>
      <c r="C86" s="2"/>
      <c r="D86" s="14"/>
    </row>
    <row r="87" spans="1:12">
      <c r="A87" s="19"/>
      <c r="B87" s="14"/>
      <c r="D87" s="14"/>
    </row>
    <row r="88" spans="1:12">
      <c r="D88" s="14"/>
    </row>
    <row r="89" spans="1:12">
      <c r="A89" s="14"/>
      <c r="C89" s="25"/>
      <c r="D89" s="14"/>
    </row>
    <row r="90" spans="1:12">
      <c r="A90" s="19"/>
      <c r="C90" s="25"/>
      <c r="D90" s="14"/>
      <c r="E90" s="26"/>
      <c r="F90" s="14"/>
    </row>
  </sheetData>
  <mergeCells count="24">
    <mergeCell ref="K18:K19"/>
    <mergeCell ref="J20:J21"/>
    <mergeCell ref="K20:K21"/>
    <mergeCell ref="M11:N11"/>
    <mergeCell ref="M18:M19"/>
    <mergeCell ref="M20:M21"/>
    <mergeCell ref="N18:N19"/>
    <mergeCell ref="N20:N21"/>
    <mergeCell ref="L18:L19"/>
    <mergeCell ref="L20:L21"/>
    <mergeCell ref="C13:D13"/>
    <mergeCell ref="B1:C1"/>
    <mergeCell ref="B2:C2"/>
    <mergeCell ref="B3:C3"/>
    <mergeCell ref="B4:C4"/>
    <mergeCell ref="B6:C6"/>
    <mergeCell ref="B7:C7"/>
    <mergeCell ref="B5:C5"/>
    <mergeCell ref="C10:D10"/>
    <mergeCell ref="C11:D11"/>
    <mergeCell ref="C12:D12"/>
    <mergeCell ref="G11:I11"/>
    <mergeCell ref="J11:K11"/>
    <mergeCell ref="J18:J19"/>
  </mergeCells>
  <phoneticPr fontId="0" type="noConversion"/>
  <hyperlinks>
    <hyperlink ref="B5" r:id="rId1"/>
    <hyperlink ref="B6" r:id="rId2"/>
  </hyperlinks>
  <pageMargins left="0.59055118110236227" right="0.39370078740157483" top="0.19685039370078741" bottom="0.35433070866141736" header="0.51181102362204722" footer="0.19685039370078741"/>
  <pageSetup paperSize="8" scale="69" orientation="landscape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Word.Picture.8" shapeId="1030" r:id="rId6">
          <objectPr defaultSize="0" r:id="rId7">
            <anchor moveWithCells="1" sizeWithCells="1">
              <from>
                <xdr:col>15</xdr:col>
                <xdr:colOff>361950</xdr:colOff>
                <xdr:row>0</xdr:row>
                <xdr:rowOff>142875</xdr:rowOff>
              </from>
              <to>
                <xdr:col>15</xdr:col>
                <xdr:colOff>2362200</xdr:colOff>
                <xdr:row>3</xdr:row>
                <xdr:rowOff>66675</xdr:rowOff>
              </to>
            </anchor>
          </objectPr>
        </oleObject>
      </mc:Choice>
      <mc:Fallback>
        <oleObject progId="Word.Picture.8" shapeId="103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10" sqref="J10"/>
    </sheetView>
  </sheetViews>
  <sheetFormatPr baseColWidth="10" defaultRowHeight="12.7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8" sqref="N28"/>
    </sheetView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Gebäudepark</vt:lpstr>
      <vt:lpstr>Auszug Muken 2014</vt:lpstr>
      <vt:lpstr>Energieträger</vt:lpstr>
      <vt:lpstr>EnergieausweisSIA2031</vt:lpstr>
      <vt:lpstr>Gebäudepark!_Hlt501851323</vt:lpstr>
      <vt:lpstr>Gebäudepark!Druckbereich</vt:lpstr>
    </vt:vector>
  </TitlesOfParts>
  <Company>Stadt Gossau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nider</dc:creator>
  <cp:lastModifiedBy>Genovesi Adriano GOSSAU_HBA</cp:lastModifiedBy>
  <cp:lastPrinted>2022-04-13T13:55:54Z</cp:lastPrinted>
  <dcterms:created xsi:type="dcterms:W3CDTF">2011-08-29T06:19:46Z</dcterms:created>
  <dcterms:modified xsi:type="dcterms:W3CDTF">2022-06-09T09:06:30Z</dcterms:modified>
</cp:coreProperties>
</file>